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Praha Vysočany - měnírna\2NP 2024\zadávací dokumentace\"/>
    </mc:Choice>
  </mc:AlternateContent>
  <bookViews>
    <workbookView xWindow="0" yWindow="0" windowWidth="28800" windowHeight="12345"/>
  </bookViews>
  <sheets>
    <sheet name="Rekapitulace zakázky" sheetId="1" r:id="rId1"/>
    <sheet name="001 - Stavební část 2NP" sheetId="2" r:id="rId2"/>
    <sheet name="002 - Oprava schodiště" sheetId="3" r:id="rId3"/>
    <sheet name="003 - Elektroinstalace" sheetId="4" r:id="rId4"/>
    <sheet name="004 - Vedlejší a ostatní ..." sheetId="5" r:id="rId5"/>
  </sheets>
  <definedNames>
    <definedName name="_xlnm._FilterDatabase" localSheetId="1" hidden="1">'001 - Stavební část 2NP'!$C$138:$K$603</definedName>
    <definedName name="_xlnm._FilterDatabase" localSheetId="2" hidden="1">'002 - Oprava schodiště'!$C$127:$K$252</definedName>
    <definedName name="_xlnm._FilterDatabase" localSheetId="3" hidden="1">'003 - Elektroinstalace'!$C$154:$K$276</definedName>
    <definedName name="_xlnm._FilterDatabase" localSheetId="4" hidden="1">'004 - Vedlejší a ostatní ...'!$C$119:$K$129</definedName>
    <definedName name="_xlnm.Print_Titles" localSheetId="1">'001 - Stavební část 2NP'!$138:$138</definedName>
    <definedName name="_xlnm.Print_Titles" localSheetId="2">'002 - Oprava schodiště'!$127:$127</definedName>
    <definedName name="_xlnm.Print_Titles" localSheetId="3">'003 - Elektroinstalace'!$154:$154</definedName>
    <definedName name="_xlnm.Print_Titles" localSheetId="4">'004 - Vedlejší a ostatní ...'!$119:$119</definedName>
    <definedName name="_xlnm.Print_Titles" localSheetId="0">'Rekapitulace zakázky'!$92:$92</definedName>
    <definedName name="_xlnm.Print_Area" localSheetId="1">'001 - Stavební část 2NP'!$C$4:$J$76,'001 - Stavební část 2NP'!$C$82:$J$120,'001 - Stavební část 2NP'!$C$126:$K$603</definedName>
    <definedName name="_xlnm.Print_Area" localSheetId="2">'002 - Oprava schodiště'!$C$4:$J$76,'002 - Oprava schodiště'!$C$82:$J$109,'002 - Oprava schodiště'!$C$115:$K$252</definedName>
    <definedName name="_xlnm.Print_Area" localSheetId="3">'003 - Elektroinstalace'!$C$4:$J$76,'003 - Elektroinstalace'!$C$82:$J$136,'003 - Elektroinstalace'!$C$142:$K$276</definedName>
    <definedName name="_xlnm.Print_Area" localSheetId="4">'004 - Vedlejší a ostatní ...'!$C$4:$J$76,'004 - Vedlejší a ostatní ...'!$C$82:$J$101,'004 - Vedlejší a ostatní ...'!$C$107:$K$129</definedName>
    <definedName name="_xlnm.Print_Area" localSheetId="0">'Rekapitulace zakázky'!$D$4:$AO$76,'Rekapitulace zakázky'!$C$82:$AQ$99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29" i="5"/>
  <c r="BH129" i="5"/>
  <c r="BG129" i="5"/>
  <c r="BF129" i="5"/>
  <c r="T129" i="5"/>
  <c r="T128" i="5" s="1"/>
  <c r="R129" i="5"/>
  <c r="R128" i="5"/>
  <c r="P129" i="5"/>
  <c r="P128" i="5"/>
  <c r="BI126" i="5"/>
  <c r="BH126" i="5"/>
  <c r="BG126" i="5"/>
  <c r="BF126" i="5"/>
  <c r="T126" i="5"/>
  <c r="T125" i="5" s="1"/>
  <c r="R126" i="5"/>
  <c r="R125" i="5" s="1"/>
  <c r="P126" i="5"/>
  <c r="P125" i="5"/>
  <c r="BI123" i="5"/>
  <c r="BH123" i="5"/>
  <c r="BG123" i="5"/>
  <c r="BF123" i="5"/>
  <c r="T123" i="5"/>
  <c r="T122" i="5" s="1"/>
  <c r="R123" i="5"/>
  <c r="R122" i="5" s="1"/>
  <c r="P123" i="5"/>
  <c r="P122" i="5"/>
  <c r="P121" i="5"/>
  <c r="P120" i="5" s="1"/>
  <c r="AU98" i="1" s="1"/>
  <c r="F116" i="5"/>
  <c r="F114" i="5"/>
  <c r="E112" i="5"/>
  <c r="F91" i="5"/>
  <c r="F89" i="5"/>
  <c r="E87" i="5"/>
  <c r="J21" i="5"/>
  <c r="E21" i="5"/>
  <c r="J116" i="5" s="1"/>
  <c r="J20" i="5"/>
  <c r="J18" i="5"/>
  <c r="E18" i="5"/>
  <c r="F92" i="5" s="1"/>
  <c r="J17" i="5"/>
  <c r="J12" i="5"/>
  <c r="J89" i="5" s="1"/>
  <c r="E7" i="5"/>
  <c r="E110" i="5" s="1"/>
  <c r="J37" i="4"/>
  <c r="J36" i="4"/>
  <c r="AY97" i="1" s="1"/>
  <c r="J35" i="4"/>
  <c r="AX97" i="1"/>
  <c r="BI276" i="4"/>
  <c r="BH276" i="4"/>
  <c r="BG276" i="4"/>
  <c r="BF276" i="4"/>
  <c r="T276" i="4"/>
  <c r="T275" i="4"/>
  <c r="R276" i="4"/>
  <c r="R275" i="4"/>
  <c r="P276" i="4"/>
  <c r="P275" i="4" s="1"/>
  <c r="BI274" i="4"/>
  <c r="BH274" i="4"/>
  <c r="BG274" i="4"/>
  <c r="BF274" i="4"/>
  <c r="T274" i="4"/>
  <c r="T273" i="4"/>
  <c r="R274" i="4"/>
  <c r="R273" i="4"/>
  <c r="P274" i="4"/>
  <c r="P273" i="4"/>
  <c r="BI272" i="4"/>
  <c r="BH272" i="4"/>
  <c r="BG272" i="4"/>
  <c r="BF272" i="4"/>
  <c r="T272" i="4"/>
  <c r="T271" i="4" s="1"/>
  <c r="R272" i="4"/>
  <c r="R271" i="4"/>
  <c r="P272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T263" i="4"/>
  <c r="R264" i="4"/>
  <c r="R263" i="4"/>
  <c r="P264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T251" i="4"/>
  <c r="R252" i="4"/>
  <c r="R251" i="4" s="1"/>
  <c r="P252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T231" i="4"/>
  <c r="R232" i="4"/>
  <c r="R231" i="4" s="1"/>
  <c r="P232" i="4"/>
  <c r="P231" i="4"/>
  <c r="BI230" i="4"/>
  <c r="BH230" i="4"/>
  <c r="BG230" i="4"/>
  <c r="BF230" i="4"/>
  <c r="T230" i="4"/>
  <c r="T229" i="4"/>
  <c r="R230" i="4"/>
  <c r="R229" i="4"/>
  <c r="P230" i="4"/>
  <c r="P229" i="4" s="1"/>
  <c r="BI228" i="4"/>
  <c r="BH228" i="4"/>
  <c r="BG228" i="4"/>
  <c r="BF228" i="4"/>
  <c r="T228" i="4"/>
  <c r="T227" i="4"/>
  <c r="R228" i="4"/>
  <c r="R227" i="4"/>
  <c r="P228" i="4"/>
  <c r="P227" i="4"/>
  <c r="BI226" i="4"/>
  <c r="BH226" i="4"/>
  <c r="BG226" i="4"/>
  <c r="BF226" i="4"/>
  <c r="T226" i="4"/>
  <c r="T225" i="4" s="1"/>
  <c r="R226" i="4"/>
  <c r="R225" i="4"/>
  <c r="P226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T217" i="4"/>
  <c r="R218" i="4"/>
  <c r="R217" i="4"/>
  <c r="P218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T206" i="4"/>
  <c r="R207" i="4"/>
  <c r="R206" i="4" s="1"/>
  <c r="P207" i="4"/>
  <c r="P206" i="4" s="1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T192" i="4"/>
  <c r="R193" i="4"/>
  <c r="R192" i="4"/>
  <c r="P193" i="4"/>
  <c r="P192" i="4"/>
  <c r="BI191" i="4"/>
  <c r="BH191" i="4"/>
  <c r="BG191" i="4"/>
  <c r="BF191" i="4"/>
  <c r="T191" i="4"/>
  <c r="T190" i="4"/>
  <c r="R191" i="4"/>
  <c r="R190" i="4"/>
  <c r="P191" i="4"/>
  <c r="P190" i="4"/>
  <c r="BI188" i="4"/>
  <c r="BH188" i="4"/>
  <c r="BG188" i="4"/>
  <c r="BF188" i="4"/>
  <c r="T188" i="4"/>
  <c r="T187" i="4"/>
  <c r="R188" i="4"/>
  <c r="R187" i="4"/>
  <c r="P188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T161" i="4"/>
  <c r="R162" i="4"/>
  <c r="R161" i="4"/>
  <c r="P162" i="4"/>
  <c r="P161" i="4" s="1"/>
  <c r="BI160" i="4"/>
  <c r="BH160" i="4"/>
  <c r="BG160" i="4"/>
  <c r="BF160" i="4"/>
  <c r="T160" i="4"/>
  <c r="T159" i="4"/>
  <c r="R160" i="4"/>
  <c r="R159" i="4"/>
  <c r="P160" i="4"/>
  <c r="P159" i="4"/>
  <c r="BI158" i="4"/>
  <c r="BH158" i="4"/>
  <c r="BG158" i="4"/>
  <c r="BF158" i="4"/>
  <c r="T158" i="4"/>
  <c r="T157" i="4"/>
  <c r="R158" i="4"/>
  <c r="R157" i="4"/>
  <c r="P158" i="4"/>
  <c r="P157" i="4"/>
  <c r="F149" i="4"/>
  <c r="E147" i="4"/>
  <c r="F89" i="4"/>
  <c r="E87" i="4"/>
  <c r="J24" i="4"/>
  <c r="E24" i="4"/>
  <c r="J152" i="4" s="1"/>
  <c r="J23" i="4"/>
  <c r="J21" i="4"/>
  <c r="E21" i="4"/>
  <c r="J151" i="4" s="1"/>
  <c r="J20" i="4"/>
  <c r="J18" i="4"/>
  <c r="E18" i="4"/>
  <c r="F92" i="4" s="1"/>
  <c r="J17" i="4"/>
  <c r="J15" i="4"/>
  <c r="E15" i="4"/>
  <c r="F91" i="4" s="1"/>
  <c r="J14" i="4"/>
  <c r="J12" i="4"/>
  <c r="J149" i="4"/>
  <c r="E7" i="4"/>
  <c r="E145" i="4"/>
  <c r="J37" i="3"/>
  <c r="J36" i="3"/>
  <c r="AY96" i="1" s="1"/>
  <c r="J35" i="3"/>
  <c r="AX96" i="1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T153" i="3"/>
  <c r="R154" i="3"/>
  <c r="R153" i="3" s="1"/>
  <c r="P154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T130" i="3" s="1"/>
  <c r="R131" i="3"/>
  <c r="R130" i="3" s="1"/>
  <c r="P131" i="3"/>
  <c r="P130" i="3" s="1"/>
  <c r="F124" i="3"/>
  <c r="F122" i="3"/>
  <c r="E120" i="3"/>
  <c r="F91" i="3"/>
  <c r="F89" i="3"/>
  <c r="E87" i="3"/>
  <c r="J21" i="3"/>
  <c r="E21" i="3"/>
  <c r="J91" i="3"/>
  <c r="J20" i="3"/>
  <c r="J18" i="3"/>
  <c r="E18" i="3"/>
  <c r="F125" i="3"/>
  <c r="J17" i="3"/>
  <c r="J12" i="3"/>
  <c r="J122" i="3"/>
  <c r="E7" i="3"/>
  <c r="E118" i="3" s="1"/>
  <c r="J37" i="2"/>
  <c r="J36" i="2"/>
  <c r="AY95" i="1"/>
  <c r="J35" i="2"/>
  <c r="AX95" i="1"/>
  <c r="BI603" i="2"/>
  <c r="BH603" i="2"/>
  <c r="BG603" i="2"/>
  <c r="BF603" i="2"/>
  <c r="T603" i="2"/>
  <c r="T602" i="2"/>
  <c r="R603" i="2"/>
  <c r="R602" i="2"/>
  <c r="P603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T261" i="2" s="1"/>
  <c r="R262" i="2"/>
  <c r="R261" i="2"/>
  <c r="P262" i="2"/>
  <c r="P261" i="2" s="1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J34" i="2" s="1"/>
  <c r="T144" i="2"/>
  <c r="R144" i="2"/>
  <c r="P144" i="2"/>
  <c r="BI142" i="2"/>
  <c r="BH142" i="2"/>
  <c r="F36" i="2" s="1"/>
  <c r="BG142" i="2"/>
  <c r="BF142" i="2"/>
  <c r="F34" i="2" s="1"/>
  <c r="T142" i="2"/>
  <c r="R142" i="2"/>
  <c r="P142" i="2"/>
  <c r="F135" i="2"/>
  <c r="F133" i="2"/>
  <c r="E131" i="2"/>
  <c r="F91" i="2"/>
  <c r="F89" i="2"/>
  <c r="E87" i="2"/>
  <c r="J21" i="2"/>
  <c r="E21" i="2"/>
  <c r="J135" i="2" s="1"/>
  <c r="J20" i="2"/>
  <c r="J18" i="2"/>
  <c r="E18" i="2"/>
  <c r="F136" i="2" s="1"/>
  <c r="J17" i="2"/>
  <c r="J12" i="2"/>
  <c r="J133" i="2"/>
  <c r="E7" i="2"/>
  <c r="E129" i="2" s="1"/>
  <c r="L90" i="1"/>
  <c r="AM90" i="1"/>
  <c r="AM89" i="1"/>
  <c r="L89" i="1"/>
  <c r="AM87" i="1"/>
  <c r="L87" i="1"/>
  <c r="L85" i="1"/>
  <c r="L84" i="1"/>
  <c r="J559" i="2"/>
  <c r="BK549" i="2"/>
  <c r="BK525" i="2"/>
  <c r="J491" i="2"/>
  <c r="BK460" i="2"/>
  <c r="BK434" i="2"/>
  <c r="BK419" i="2"/>
  <c r="J403" i="2"/>
  <c r="BK377" i="2"/>
  <c r="J359" i="2"/>
  <c r="J343" i="2"/>
  <c r="BK297" i="2"/>
  <c r="J250" i="2"/>
  <c r="J193" i="2"/>
  <c r="J603" i="2"/>
  <c r="J513" i="2"/>
  <c r="J476" i="2"/>
  <c r="J461" i="2"/>
  <c r="J446" i="2"/>
  <c r="J436" i="2"/>
  <c r="J431" i="2"/>
  <c r="J405" i="2"/>
  <c r="J153" i="2"/>
  <c r="J227" i="3"/>
  <c r="J175" i="3"/>
  <c r="J151" i="3"/>
  <c r="J138" i="3"/>
  <c r="J190" i="3"/>
  <c r="J164" i="3"/>
  <c r="J140" i="3"/>
  <c r="J240" i="3"/>
  <c r="J212" i="3"/>
  <c r="J218" i="3"/>
  <c r="J173" i="3"/>
  <c r="J150" i="3"/>
  <c r="BK247" i="3"/>
  <c r="J232" i="3"/>
  <c r="J208" i="3"/>
  <c r="BK248" i="3"/>
  <c r="BK228" i="3"/>
  <c r="J177" i="3"/>
  <c r="BK252" i="4"/>
  <c r="BK221" i="4"/>
  <c r="J200" i="4"/>
  <c r="BK168" i="4"/>
  <c r="J170" i="4"/>
  <c r="BK246" i="4"/>
  <c r="BK236" i="4"/>
  <c r="J228" i="4"/>
  <c r="BK205" i="4"/>
  <c r="J196" i="4"/>
  <c r="J179" i="4"/>
  <c r="BK237" i="4"/>
  <c r="J221" i="4"/>
  <c r="J205" i="4"/>
  <c r="J180" i="4"/>
  <c r="BK160" i="4"/>
  <c r="J188" i="4"/>
  <c r="J264" i="4"/>
  <c r="BK568" i="2"/>
  <c r="BK561" i="2"/>
  <c r="J551" i="2"/>
  <c r="J537" i="2"/>
  <c r="J492" i="2"/>
  <c r="J462" i="2"/>
  <c r="BK449" i="2"/>
  <c r="J433" i="2"/>
  <c r="BK417" i="2"/>
  <c r="BK402" i="2"/>
  <c r="BK375" i="2"/>
  <c r="BK361" i="2"/>
  <c r="J325" i="2"/>
  <c r="J251" i="2"/>
  <c r="J223" i="2"/>
  <c r="J180" i="2"/>
  <c r="BK527" i="2"/>
  <c r="BK497" i="2"/>
  <c r="BK471" i="2"/>
  <c r="J449" i="2"/>
  <c r="BK439" i="2"/>
  <c r="J430" i="2"/>
  <c r="BK403" i="2"/>
  <c r="BK389" i="2"/>
  <c r="J364" i="2"/>
  <c r="BK348" i="2"/>
  <c r="J332" i="2"/>
  <c r="BK318" i="2"/>
  <c r="J299" i="2"/>
  <c r="BK254" i="2"/>
  <c r="J237" i="2"/>
  <c r="J206" i="2"/>
  <c r="J186" i="2"/>
  <c r="J148" i="2"/>
  <c r="J142" i="2"/>
  <c r="J587" i="2"/>
  <c r="J580" i="2"/>
  <c r="J574" i="2"/>
  <c r="BK562" i="2"/>
  <c r="BK555" i="2"/>
  <c r="BK548" i="2"/>
  <c r="BK528" i="2"/>
  <c r="J507" i="2"/>
  <c r="BK474" i="2"/>
  <c r="J459" i="2"/>
  <c r="J440" i="2"/>
  <c r="BK430" i="2"/>
  <c r="BK425" i="2"/>
  <c r="BK411" i="2"/>
  <c r="J393" i="2"/>
  <c r="BK381" i="2"/>
  <c r="BK356" i="2"/>
  <c r="BK349" i="2"/>
  <c r="BK338" i="2"/>
  <c r="J330" i="2"/>
  <c r="J310" i="2"/>
  <c r="BK256" i="2"/>
  <c r="BK250" i="2"/>
  <c r="J233" i="2"/>
  <c r="J205" i="2"/>
  <c r="BK200" i="3"/>
  <c r="J180" i="3"/>
  <c r="J168" i="3"/>
  <c r="BK139" i="3"/>
  <c r="BK212" i="3"/>
  <c r="BK175" i="3"/>
  <c r="BK150" i="3"/>
  <c r="BK250" i="3"/>
  <c r="BK231" i="3"/>
  <c r="J136" i="3"/>
  <c r="J183" i="3"/>
  <c r="BK154" i="3"/>
  <c r="BK243" i="3"/>
  <c r="J228" i="3"/>
  <c r="BK218" i="3"/>
  <c r="J250" i="3"/>
  <c r="BK195" i="3"/>
  <c r="J176" i="3"/>
  <c r="BK250" i="4"/>
  <c r="BK228" i="4"/>
  <c r="J199" i="4"/>
  <c r="J162" i="4"/>
  <c r="BK177" i="4"/>
  <c r="J270" i="4"/>
  <c r="J256" i="4"/>
  <c r="BK242" i="4"/>
  <c r="BK230" i="4"/>
  <c r="BK216" i="4"/>
  <c r="BK201" i="4"/>
  <c r="J178" i="4"/>
  <c r="J240" i="4"/>
  <c r="J220" i="4"/>
  <c r="BK196" i="4"/>
  <c r="BK247" i="4"/>
  <c r="J262" i="4"/>
  <c r="J195" i="4"/>
  <c r="J129" i="5"/>
  <c r="BK576" i="2"/>
  <c r="BK566" i="2"/>
  <c r="BK558" i="2"/>
  <c r="J546" i="2"/>
  <c r="BK521" i="2"/>
  <c r="BK486" i="2"/>
  <c r="J480" i="2"/>
  <c r="BK461" i="2"/>
  <c r="BK454" i="2"/>
  <c r="J437" i="2"/>
  <c r="J424" i="2"/>
  <c r="BK413" i="2"/>
  <c r="BK400" i="2"/>
  <c r="J367" i="2"/>
  <c r="J355" i="2"/>
  <c r="J337" i="2"/>
  <c r="BK306" i="2"/>
  <c r="J278" i="2"/>
  <c r="J207" i="2"/>
  <c r="BK186" i="2"/>
  <c r="J528" i="2"/>
  <c r="BK522" i="2"/>
  <c r="J495" i="2"/>
  <c r="J475" i="2"/>
  <c r="J457" i="2"/>
  <c r="J443" i="2"/>
  <c r="BK432" i="2"/>
  <c r="J419" i="2"/>
  <c r="J399" i="2"/>
  <c r="J380" i="2"/>
  <c r="BK357" i="2"/>
  <c r="J338" i="2"/>
  <c r="BK320" i="2"/>
  <c r="BK310" i="2"/>
  <c r="J265" i="2"/>
  <c r="BK238" i="2"/>
  <c r="BK232" i="2"/>
  <c r="BK198" i="2"/>
  <c r="BK148" i="2"/>
  <c r="BK600" i="2"/>
  <c r="BK586" i="2"/>
  <c r="BK579" i="2"/>
  <c r="J570" i="2"/>
  <c r="J564" i="2"/>
  <c r="BK557" i="2"/>
  <c r="BK551" i="2"/>
  <c r="BK539" i="2"/>
  <c r="BK508" i="2"/>
  <c r="BK480" i="2"/>
  <c r="BK462" i="2"/>
  <c r="J448" i="2"/>
  <c r="BK436" i="2"/>
  <c r="BK428" i="2"/>
  <c r="BK384" i="2"/>
  <c r="J336" i="2"/>
  <c r="BK328" i="2"/>
  <c r="J300" i="2"/>
  <c r="J289" i="2"/>
  <c r="BK251" i="2"/>
  <c r="J210" i="2"/>
  <c r="BK196" i="2"/>
  <c r="J597" i="2"/>
  <c r="J365" i="2"/>
  <c r="BK360" i="2"/>
  <c r="BK332" i="2"/>
  <c r="J326" i="2"/>
  <c r="BK312" i="2"/>
  <c r="BK300" i="2"/>
  <c r="BK287" i="2"/>
  <c r="BK230" i="2"/>
  <c r="J178" i="2"/>
  <c r="J160" i="2"/>
  <c r="J600" i="2"/>
  <c r="BK380" i="2"/>
  <c r="BK374" i="2"/>
  <c r="J362" i="2"/>
  <c r="J356" i="2"/>
  <c r="J342" i="2"/>
  <c r="BK336" i="2"/>
  <c r="BK329" i="2"/>
  <c r="J320" i="2"/>
  <c r="BK315" i="2"/>
  <c r="J304" i="2"/>
  <c r="BK278" i="2"/>
  <c r="BK258" i="2"/>
  <c r="J238" i="2"/>
  <c r="BK236" i="2"/>
  <c r="BK217" i="2"/>
  <c r="J200" i="2"/>
  <c r="BK178" i="2"/>
  <c r="BK170" i="4"/>
  <c r="J267" i="4"/>
  <c r="BK174" i="4"/>
  <c r="BK176" i="4"/>
  <c r="BK202" i="4"/>
  <c r="BK261" i="4"/>
  <c r="J237" i="4"/>
  <c r="J166" i="4"/>
  <c r="J255" i="4"/>
  <c r="J212" i="4"/>
  <c r="BK570" i="2"/>
  <c r="J562" i="2"/>
  <c r="J554" i="2"/>
  <c r="J539" i="2"/>
  <c r="J508" i="2"/>
  <c r="J474" i="2"/>
  <c r="BK457" i="2"/>
  <c r="BK440" i="2"/>
  <c r="J425" i="2"/>
  <c r="J415" i="2"/>
  <c r="BK393" i="2"/>
  <c r="BK363" i="2"/>
  <c r="J352" i="2"/>
  <c r="BK334" i="2"/>
  <c r="J291" i="2"/>
  <c r="BK200" i="2"/>
  <c r="J181" i="2"/>
  <c r="BK537" i="2"/>
  <c r="J521" i="2"/>
  <c r="J486" i="2"/>
  <c r="J463" i="2"/>
  <c r="J444" i="2"/>
  <c r="J435" i="2"/>
  <c r="J428" i="2"/>
  <c r="BK415" i="2"/>
  <c r="BK398" i="2"/>
  <c r="BK372" i="2"/>
  <c r="J360" i="2"/>
  <c r="BK340" i="2"/>
  <c r="BK317" i="2"/>
  <c r="BK289" i="2"/>
  <c r="BK252" i="2"/>
  <c r="BK216" i="2"/>
  <c r="BK193" i="2"/>
  <c r="BK142" i="2"/>
  <c r="BK591" i="2"/>
  <c r="BK580" i="2"/>
  <c r="J577" i="2"/>
  <c r="J568" i="2"/>
  <c r="J558" i="2"/>
  <c r="BK553" i="2"/>
  <c r="BK546" i="2"/>
  <c r="J529" i="2"/>
  <c r="BK513" i="2"/>
  <c r="BK484" i="2"/>
  <c r="J460" i="2"/>
  <c r="BK438" i="2"/>
  <c r="BK431" i="2"/>
  <c r="J413" i="2"/>
  <c r="J400" i="2"/>
  <c r="J389" i="2"/>
  <c r="J372" i="2"/>
  <c r="BK352" i="2"/>
  <c r="J333" i="2"/>
  <c r="BK295" i="2"/>
  <c r="BK259" i="2"/>
  <c r="BK234" i="2"/>
  <c r="BK207" i="2"/>
  <c r="AS94" i="1"/>
  <c r="BK293" i="2"/>
  <c r="BK205" i="2"/>
  <c r="BK180" i="2"/>
  <c r="J144" i="2"/>
  <c r="J379" i="2"/>
  <c r="BK364" i="2"/>
  <c r="BK343" i="2"/>
  <c r="BK337" i="2"/>
  <c r="J327" i="2"/>
  <c r="J318" i="2"/>
  <c r="J297" i="2"/>
  <c r="J256" i="2"/>
  <c r="J234" i="2"/>
  <c r="BK206" i="2"/>
  <c r="BK181" i="2"/>
  <c r="F35" i="2"/>
  <c r="J224" i="4"/>
  <c r="J197" i="4"/>
  <c r="J183" i="4"/>
  <c r="J246" i="4"/>
  <c r="BK234" i="4"/>
  <c r="BK223" i="4"/>
  <c r="J207" i="4"/>
  <c r="J177" i="4"/>
  <c r="BK191" i="4"/>
  <c r="J184" i="4"/>
  <c r="J250" i="4"/>
  <c r="J160" i="4"/>
  <c r="BK257" i="4"/>
  <c r="BK165" i="4"/>
  <c r="J223" i="4"/>
  <c r="BK267" i="4"/>
  <c r="BK186" i="4"/>
  <c r="J126" i="5"/>
  <c r="BK603" i="2"/>
  <c r="BK560" i="2"/>
  <c r="J524" i="2"/>
  <c r="BK463" i="2"/>
  <c r="BK443" i="2"/>
  <c r="J432" i="2"/>
  <c r="BK387" i="2"/>
  <c r="J353" i="2"/>
  <c r="J295" i="2"/>
  <c r="BK191" i="2"/>
  <c r="BK543" i="2"/>
  <c r="BK492" i="2"/>
  <c r="J450" i="2"/>
  <c r="J422" i="2"/>
  <c r="J384" i="2"/>
  <c r="BK365" i="2"/>
  <c r="BK339" i="2"/>
  <c r="BK272" i="2"/>
  <c r="J209" i="2"/>
  <c r="BK146" i="2"/>
  <c r="J579" i="2"/>
  <c r="J566" i="2"/>
  <c r="J553" i="2"/>
  <c r="BK524" i="2"/>
  <c r="J471" i="2"/>
  <c r="BK441" i="2"/>
  <c r="J429" i="2"/>
  <c r="BK379" i="2"/>
  <c r="J319" i="2"/>
  <c r="J252" i="2"/>
  <c r="J216" i="2"/>
  <c r="BK160" i="2"/>
  <c r="BK368" i="2"/>
  <c r="BK347" i="2"/>
  <c r="J313" i="2"/>
  <c r="BK249" i="2"/>
  <c r="J202" i="2"/>
  <c r="BK157" i="2"/>
  <c r="J375" i="2"/>
  <c r="J354" i="2"/>
  <c r="BK333" i="2"/>
  <c r="J312" i="2"/>
  <c r="J287" i="2"/>
  <c r="J247" i="2"/>
  <c r="BK210" i="2"/>
  <c r="J165" i="2"/>
  <c r="J216" i="3"/>
  <c r="BK161" i="3"/>
  <c r="J196" i="3"/>
  <c r="J170" i="3"/>
  <c r="J163" i="3"/>
  <c r="BK141" i="3"/>
  <c r="BK235" i="3"/>
  <c r="BK177" i="3"/>
  <c r="J222" i="3"/>
  <c r="J188" i="3"/>
  <c r="BK142" i="3"/>
  <c r="BK191" i="3"/>
  <c r="J147" i="3"/>
  <c r="J248" i="3"/>
  <c r="BK168" i="3"/>
  <c r="J139" i="3"/>
  <c r="J234" i="3"/>
  <c r="BK196" i="3"/>
  <c r="J179" i="3"/>
  <c r="BK147" i="3"/>
  <c r="J210" i="4"/>
  <c r="J252" i="4"/>
  <c r="J254" i="4"/>
  <c r="BK235" i="4"/>
  <c r="J191" i="4"/>
  <c r="BK243" i="4"/>
  <c r="J230" i="4"/>
  <c r="J165" i="4"/>
  <c r="J269" i="4"/>
  <c r="BK173" i="4"/>
  <c r="BK249" i="4"/>
  <c r="J216" i="4"/>
  <c r="BK213" i="4"/>
  <c r="BK123" i="5"/>
  <c r="BK572" i="2"/>
  <c r="BK565" i="2"/>
  <c r="BK556" i="2"/>
  <c r="J548" i="2"/>
  <c r="BK545" i="2"/>
  <c r="J522" i="2"/>
  <c r="BK495" i="2"/>
  <c r="BK473" i="2"/>
  <c r="BK459" i="2"/>
  <c r="BK450" i="2"/>
  <c r="J439" i="2"/>
  <c r="BK420" i="2"/>
  <c r="J411" i="2"/>
  <c r="BK399" i="2"/>
  <c r="J370" i="2"/>
  <c r="BK362" i="2"/>
  <c r="BK354" i="2"/>
  <c r="J345" i="2"/>
  <c r="BK327" i="2"/>
  <c r="J293" i="2"/>
  <c r="BK265" i="2"/>
  <c r="BK241" i="2"/>
  <c r="J197" i="2"/>
  <c r="BK165" i="2"/>
  <c r="J525" i="2"/>
  <c r="BK507" i="2"/>
  <c r="BK472" i="2"/>
  <c r="J465" i="2"/>
  <c r="BK456" i="2"/>
  <c r="J441" i="2"/>
  <c r="J434" i="2"/>
  <c r="J427" i="2"/>
  <c r="J417" i="2"/>
  <c r="J402" i="2"/>
  <c r="J381" i="2"/>
  <c r="J371" i="2"/>
  <c r="BK350" i="2"/>
  <c r="BK341" i="2"/>
  <c r="J335" i="2"/>
  <c r="J315" i="2"/>
  <c r="BK291" i="2"/>
  <c r="BK276" i="2"/>
  <c r="BK247" i="2"/>
  <c r="BK233" i="2"/>
  <c r="BK221" i="2"/>
  <c r="BK167" i="2"/>
  <c r="BK144" i="2"/>
  <c r="BK601" i="2"/>
  <c r="BK587" i="2"/>
  <c r="J582" i="2"/>
  <c r="BK577" i="2"/>
  <c r="BK569" i="2"/>
  <c r="J565" i="2"/>
  <c r="BK559" i="2"/>
  <c r="J556" i="2"/>
  <c r="J549" i="2"/>
  <c r="J543" i="2"/>
  <c r="J527" i="2"/>
  <c r="BK491" i="2"/>
  <c r="BK475" i="2"/>
  <c r="BK465" i="2"/>
  <c r="J456" i="2"/>
  <c r="BK437" i="2"/>
  <c r="BK433" i="2"/>
  <c r="J423" i="2"/>
  <c r="BK422" i="2"/>
  <c r="J420" i="2"/>
  <c r="BK405" i="2"/>
  <c r="J398" i="2"/>
  <c r="J387" i="2"/>
  <c r="BK353" i="2"/>
  <c r="J347" i="2"/>
  <c r="J334" i="2"/>
  <c r="BK324" i="2"/>
  <c r="J294" i="2"/>
  <c r="J241" i="2"/>
  <c r="BK202" i="2"/>
  <c r="J157" i="2"/>
  <c r="BK370" i="2"/>
  <c r="J349" i="2"/>
  <c r="BK342" i="2"/>
  <c r="BK311" i="2"/>
  <c r="BK292" i="2"/>
  <c r="J217" i="2"/>
  <c r="J190" i="2"/>
  <c r="J162" i="2"/>
  <c r="J599" i="2"/>
  <c r="BK367" i="2"/>
  <c r="J348" i="2"/>
  <c r="J339" i="2"/>
  <c r="J321" i="2"/>
  <c r="BK313" i="2"/>
  <c r="J290" i="2"/>
  <c r="J262" i="2"/>
  <c r="J221" i="2"/>
  <c r="J198" i="2"/>
  <c r="BK166" i="2"/>
  <c r="BK219" i="3"/>
  <c r="BK165" i="3"/>
  <c r="BK148" i="3"/>
  <c r="J219" i="3"/>
  <c r="J191" i="3"/>
  <c r="BK173" i="3"/>
  <c r="J166" i="3"/>
  <c r="J148" i="3"/>
  <c r="J143" i="3"/>
  <c r="BK234" i="3"/>
  <c r="BK188" i="3"/>
  <c r="BK134" i="3"/>
  <c r="J235" i="3"/>
  <c r="BK198" i="3"/>
  <c r="BK179" i="3"/>
  <c r="J165" i="3"/>
  <c r="J225" i="3"/>
  <c r="J184" i="3"/>
  <c r="BK151" i="3"/>
  <c r="J142" i="3"/>
  <c r="BK232" i="3"/>
  <c r="J203" i="3"/>
  <c r="J198" i="3"/>
  <c r="J161" i="3"/>
  <c r="J251" i="3"/>
  <c r="BK240" i="3"/>
  <c r="J221" i="3"/>
  <c r="J154" i="3"/>
  <c r="J243" i="3"/>
  <c r="BK230" i="3"/>
  <c r="J171" i="3"/>
  <c r="BK131" i="3"/>
  <c r="BK239" i="4"/>
  <c r="BK197" i="4"/>
  <c r="J164" i="4"/>
  <c r="J214" i="4"/>
  <c r="J276" i="4"/>
  <c r="BK264" i="4"/>
  <c r="J239" i="4"/>
  <c r="BK218" i="4"/>
  <c r="J202" i="4"/>
  <c r="BK185" i="4"/>
  <c r="BK245" i="4"/>
  <c r="J226" i="4"/>
  <c r="BK200" i="4"/>
  <c r="BK175" i="4"/>
  <c r="BK210" i="4"/>
  <c r="J257" i="4"/>
  <c r="J266" i="4"/>
  <c r="J186" i="4"/>
  <c r="BK162" i="4"/>
  <c r="BK276" i="4"/>
  <c r="BK240" i="4"/>
  <c r="J176" i="4"/>
  <c r="BK272" i="4"/>
  <c r="BK254" i="4"/>
  <c r="BK126" i="5"/>
  <c r="BK574" i="2"/>
  <c r="J555" i="2"/>
  <c r="J517" i="2"/>
  <c r="J484" i="2"/>
  <c r="BK444" i="2"/>
  <c r="BK429" i="2"/>
  <c r="BK394" i="2"/>
  <c r="J357" i="2"/>
  <c r="BK335" i="2"/>
  <c r="J258" i="2"/>
  <c r="BK162" i="2"/>
  <c r="J586" i="2"/>
  <c r="J572" i="2"/>
  <c r="J560" i="2"/>
  <c r="J545" i="2"/>
  <c r="J515" i="2"/>
  <c r="J473" i="2"/>
  <c r="J454" i="2"/>
  <c r="BK424" i="2"/>
  <c r="J377" i="2"/>
  <c r="J346" i="2"/>
  <c r="J329" i="2"/>
  <c r="J317" i="2"/>
  <c r="BK290" i="2"/>
  <c r="J246" i="2"/>
  <c r="BK228" i="2"/>
  <c r="BK209" i="2"/>
  <c r="BK190" i="2"/>
  <c r="J374" i="2"/>
  <c r="J363" i="2"/>
  <c r="J350" i="2"/>
  <c r="BK330" i="2"/>
  <c r="BK323" i="2"/>
  <c r="BK304" i="2"/>
  <c r="J276" i="2"/>
  <c r="J236" i="2"/>
  <c r="J196" i="2"/>
  <c r="J164" i="2"/>
  <c r="J601" i="2"/>
  <c r="BK597" i="2"/>
  <c r="J368" i="2"/>
  <c r="J361" i="2"/>
  <c r="BK346" i="2"/>
  <c r="J341" i="2"/>
  <c r="J331" i="2"/>
  <c r="BK326" i="2"/>
  <c r="BK319" i="2"/>
  <c r="J306" i="2"/>
  <c r="J292" i="2"/>
  <c r="J283" i="2"/>
  <c r="J272" i="2"/>
  <c r="BK246" i="2"/>
  <c r="BK237" i="2"/>
  <c r="J230" i="2"/>
  <c r="J208" i="2"/>
  <c r="J194" i="2"/>
  <c r="BK164" i="2"/>
  <c r="J230" i="3"/>
  <c r="BK207" i="3"/>
  <c r="J201" i="3"/>
  <c r="BK159" i="3"/>
  <c r="BK233" i="3"/>
  <c r="BK225" i="3"/>
  <c r="J200" i="3"/>
  <c r="BK180" i="3"/>
  <c r="BK176" i="3"/>
  <c r="J167" i="3"/>
  <c r="BK157" i="3"/>
  <c r="BK146" i="3"/>
  <c r="BK136" i="3"/>
  <c r="J131" i="3"/>
  <c r="BK216" i="3"/>
  <c r="BK201" i="3"/>
  <c r="BK138" i="3"/>
  <c r="BK208" i="3"/>
  <c r="BK210" i="3"/>
  <c r="J195" i="3"/>
  <c r="BK171" i="3"/>
  <c r="J146" i="3"/>
  <c r="J233" i="3"/>
  <c r="BK178" i="3"/>
  <c r="J159" i="3"/>
  <c r="BK143" i="3"/>
  <c r="BK252" i="3"/>
  <c r="BK236" i="3"/>
  <c r="BK221" i="3"/>
  <c r="J247" i="3"/>
  <c r="BK184" i="3"/>
  <c r="BK163" i="3"/>
  <c r="J134" i="3"/>
  <c r="J241" i="3"/>
  <c r="BK227" i="3"/>
  <c r="J210" i="3"/>
  <c r="BK167" i="3"/>
  <c r="BK241" i="3"/>
  <c r="J231" i="3"/>
  <c r="BK183" i="3"/>
  <c r="BK164" i="3"/>
  <c r="BK140" i="3"/>
  <c r="BK241" i="4"/>
  <c r="BK207" i="4"/>
  <c r="BK169" i="4"/>
  <c r="BK255" i="4"/>
  <c r="J175" i="4"/>
  <c r="BK269" i="4"/>
  <c r="J249" i="4"/>
  <c r="J232" i="4"/>
  <c r="BK214" i="4"/>
  <c r="BK195" i="4"/>
  <c r="BK180" i="4"/>
  <c r="J242" i="4"/>
  <c r="BK232" i="4"/>
  <c r="BK212" i="4"/>
  <c r="BK184" i="4"/>
  <c r="BK166" i="4"/>
  <c r="BK256" i="4"/>
  <c r="BK204" i="4"/>
  <c r="J181" i="4"/>
  <c r="J215" i="4"/>
  <c r="J168" i="4"/>
  <c r="J204" i="4"/>
  <c r="BK274" i="4"/>
  <c r="BK179" i="4"/>
  <c r="J247" i="4"/>
  <c r="BK172" i="4"/>
  <c r="BK270" i="4"/>
  <c r="BK215" i="4"/>
  <c r="J201" i="4"/>
  <c r="BK129" i="5"/>
  <c r="J569" i="2"/>
  <c r="BK564" i="2"/>
  <c r="J557" i="2"/>
  <c r="J547" i="2"/>
  <c r="BK529" i="2"/>
  <c r="J497" i="2"/>
  <c r="J472" i="2"/>
  <c r="BK448" i="2"/>
  <c r="J438" i="2"/>
  <c r="BK423" i="2"/>
  <c r="J409" i="2"/>
  <c r="J382" i="2"/>
  <c r="BK351" i="2"/>
  <c r="J323" i="2"/>
  <c r="J259" i="2"/>
  <c r="J232" i="2"/>
  <c r="BK194" i="2"/>
  <c r="BK153" i="2"/>
  <c r="BK515" i="2"/>
  <c r="J324" i="2"/>
  <c r="J311" i="2"/>
  <c r="BK283" i="2"/>
  <c r="J249" i="2"/>
  <c r="J228" i="2"/>
  <c r="J166" i="2"/>
  <c r="J146" i="2"/>
  <c r="J591" i="2"/>
  <c r="BK582" i="2"/>
  <c r="J576" i="2"/>
  <c r="J561" i="2"/>
  <c r="BK554" i="2"/>
  <c r="BK547" i="2"/>
  <c r="BK517" i="2"/>
  <c r="BK476" i="2"/>
  <c r="BK446" i="2"/>
  <c r="BK435" i="2"/>
  <c r="BK427" i="2"/>
  <c r="BK409" i="2"/>
  <c r="J394" i="2"/>
  <c r="BK382" i="2"/>
  <c r="BK359" i="2"/>
  <c r="BK355" i="2"/>
  <c r="J340" i="2"/>
  <c r="BK331" i="2"/>
  <c r="BK325" i="2"/>
  <c r="BK299" i="2"/>
  <c r="BK262" i="2"/>
  <c r="J254" i="2"/>
  <c r="BK239" i="2"/>
  <c r="BK223" i="2"/>
  <c r="BK197" i="2"/>
  <c r="BK599" i="2"/>
  <c r="BK371" i="2"/>
  <c r="J351" i="2"/>
  <c r="BK345" i="2"/>
  <c r="J328" i="2"/>
  <c r="BK321" i="2"/>
  <c r="BK294" i="2"/>
  <c r="J239" i="2"/>
  <c r="BK208" i="2"/>
  <c r="J191" i="2"/>
  <c r="J167" i="2"/>
  <c r="F37" i="2"/>
  <c r="J207" i="3"/>
  <c r="BK170" i="3"/>
  <c r="J157" i="3"/>
  <c r="J252" i="3"/>
  <c r="J245" i="3"/>
  <c r="BK222" i="3"/>
  <c r="BK203" i="3"/>
  <c r="BK251" i="3"/>
  <c r="BK245" i="3"/>
  <c r="J236" i="3"/>
  <c r="BK190" i="3"/>
  <c r="J178" i="3"/>
  <c r="BK166" i="3"/>
  <c r="J141" i="3"/>
  <c r="J236" i="4"/>
  <c r="BK220" i="4"/>
  <c r="BK183" i="4"/>
  <c r="BK158" i="4"/>
  <c r="J185" i="4"/>
  <c r="J272" i="4"/>
  <c r="BK266" i="4"/>
  <c r="J243" i="4"/>
  <c r="J234" i="4"/>
  <c r="BK226" i="4"/>
  <c r="J211" i="4"/>
  <c r="J193" i="4"/>
  <c r="BK181" i="4"/>
  <c r="J241" i="4"/>
  <c r="J235" i="4"/>
  <c r="BK224" i="4"/>
  <c r="J218" i="4"/>
  <c r="BK188" i="4"/>
  <c r="J174" i="4"/>
  <c r="BK211" i="4"/>
  <c r="J213" i="4"/>
  <c r="J261" i="4"/>
  <c r="J173" i="4"/>
  <c r="BK193" i="4"/>
  <c r="J158" i="4"/>
  <c r="BK164" i="4"/>
  <c r="BK199" i="4"/>
  <c r="J172" i="4"/>
  <c r="J245" i="4"/>
  <c r="BK178" i="4"/>
  <c r="J274" i="4"/>
  <c r="BK262" i="4"/>
  <c r="J169" i="4"/>
  <c r="J123" i="5"/>
  <c r="T121" i="5" l="1"/>
  <c r="T120" i="5" s="1"/>
  <c r="R121" i="5"/>
  <c r="R120" i="5" s="1"/>
  <c r="BK141" i="2"/>
  <c r="T141" i="2"/>
  <c r="T248" i="2"/>
  <c r="T264" i="2"/>
  <c r="P378" i="2"/>
  <c r="T418" i="2"/>
  <c r="BK464" i="2"/>
  <c r="J464" i="2"/>
  <c r="J114" i="2"/>
  <c r="P550" i="2"/>
  <c r="BK145" i="3"/>
  <c r="J145" i="3" s="1"/>
  <c r="J100" i="3" s="1"/>
  <c r="R162" i="3"/>
  <c r="P226" i="3"/>
  <c r="R167" i="4"/>
  <c r="R198" i="4"/>
  <c r="BK253" i="4"/>
  <c r="J253" i="4" s="1"/>
  <c r="J127" i="4" s="1"/>
  <c r="T204" i="2"/>
  <c r="R322" i="2"/>
  <c r="BK373" i="2"/>
  <c r="J373" i="2" s="1"/>
  <c r="J108" i="2" s="1"/>
  <c r="BK404" i="2"/>
  <c r="J404" i="2" s="1"/>
  <c r="J110" i="2" s="1"/>
  <c r="BK445" i="2"/>
  <c r="J445" i="2"/>
  <c r="J113" i="2" s="1"/>
  <c r="T445" i="2"/>
  <c r="BK550" i="2"/>
  <c r="J550" i="2" s="1"/>
  <c r="J116" i="2" s="1"/>
  <c r="P596" i="2"/>
  <c r="P145" i="3"/>
  <c r="P129" i="3" s="1"/>
  <c r="P162" i="3"/>
  <c r="BK226" i="3"/>
  <c r="J226" i="3"/>
  <c r="J107" i="3" s="1"/>
  <c r="R163" i="4"/>
  <c r="R156" i="4" s="1"/>
  <c r="P167" i="4"/>
  <c r="T182" i="4"/>
  <c r="P194" i="4"/>
  <c r="P189" i="4" s="1"/>
  <c r="P238" i="4"/>
  <c r="R141" i="2"/>
  <c r="BK248" i="2"/>
  <c r="J248" i="2" s="1"/>
  <c r="J101" i="2" s="1"/>
  <c r="P296" i="2"/>
  <c r="BK369" i="2"/>
  <c r="J369" i="2" s="1"/>
  <c r="J107" i="2" s="1"/>
  <c r="R373" i="2"/>
  <c r="R404" i="2"/>
  <c r="R442" i="2"/>
  <c r="T464" i="2"/>
  <c r="P571" i="2"/>
  <c r="BK133" i="3"/>
  <c r="J133" i="3" s="1"/>
  <c r="J99" i="3" s="1"/>
  <c r="P156" i="3"/>
  <c r="BK169" i="3"/>
  <c r="J169" i="3" s="1"/>
  <c r="J105" i="3" s="1"/>
  <c r="T169" i="3"/>
  <c r="BK242" i="3"/>
  <c r="J242" i="3" s="1"/>
  <c r="J108" i="3" s="1"/>
  <c r="BK209" i="4"/>
  <c r="J209" i="4" s="1"/>
  <c r="J114" i="4" s="1"/>
  <c r="P222" i="4"/>
  <c r="BK268" i="4"/>
  <c r="J268" i="4"/>
  <c r="J132" i="4" s="1"/>
  <c r="R159" i="2"/>
  <c r="T296" i="2"/>
  <c r="P373" i="2"/>
  <c r="P445" i="2"/>
  <c r="BK571" i="2"/>
  <c r="J571" i="2"/>
  <c r="J117" i="2" s="1"/>
  <c r="P133" i="3"/>
  <c r="P171" i="4"/>
  <c r="R222" i="4"/>
  <c r="P244" i="4"/>
  <c r="R204" i="2"/>
  <c r="BK264" i="2"/>
  <c r="J264" i="2" s="1"/>
  <c r="J104" i="2" s="1"/>
  <c r="R296" i="2"/>
  <c r="R378" i="2"/>
  <c r="R418" i="2"/>
  <c r="T442" i="2"/>
  <c r="R464" i="2"/>
  <c r="T550" i="2"/>
  <c r="R596" i="2"/>
  <c r="T133" i="3"/>
  <c r="BK162" i="3"/>
  <c r="J162" i="3" s="1"/>
  <c r="J104" i="3" s="1"/>
  <c r="R169" i="3"/>
  <c r="P242" i="3"/>
  <c r="P155" i="3" s="1"/>
  <c r="P203" i="4"/>
  <c r="R219" i="4"/>
  <c r="BK233" i="4"/>
  <c r="J233" i="4" s="1"/>
  <c r="J122" i="4" s="1"/>
  <c r="T268" i="4"/>
  <c r="T167" i="4"/>
  <c r="T203" i="4"/>
  <c r="R268" i="4"/>
  <c r="P204" i="2"/>
  <c r="P322" i="2"/>
  <c r="T378" i="2"/>
  <c r="P496" i="2"/>
  <c r="R571" i="2"/>
  <c r="R133" i="3"/>
  <c r="BK156" i="3"/>
  <c r="J156" i="3" s="1"/>
  <c r="J103" i="3" s="1"/>
  <c r="P169" i="3"/>
  <c r="T226" i="3"/>
  <c r="BK167" i="4"/>
  <c r="J167" i="4"/>
  <c r="J102" i="4"/>
  <c r="T194" i="4"/>
  <c r="T189" i="4" s="1"/>
  <c r="T222" i="4"/>
  <c r="T233" i="4"/>
  <c r="P248" i="4"/>
  <c r="BK260" i="4"/>
  <c r="J260" i="4"/>
  <c r="J129" i="4" s="1"/>
  <c r="T265" i="4"/>
  <c r="BK159" i="2"/>
  <c r="J159" i="2"/>
  <c r="J99" i="2"/>
  <c r="P248" i="2"/>
  <c r="BK296" i="2"/>
  <c r="J296" i="2" s="1"/>
  <c r="J105" i="2" s="1"/>
  <c r="R369" i="2"/>
  <c r="T373" i="2"/>
  <c r="T404" i="2"/>
  <c r="BK496" i="2"/>
  <c r="J496" i="2"/>
  <c r="J115" i="2" s="1"/>
  <c r="T571" i="2"/>
  <c r="R172" i="3"/>
  <c r="BK163" i="4"/>
  <c r="J163" i="4" s="1"/>
  <c r="J101" i="4" s="1"/>
  <c r="T171" i="4"/>
  <c r="R194" i="4"/>
  <c r="P209" i="4"/>
  <c r="R238" i="4"/>
  <c r="T244" i="4"/>
  <c r="T253" i="4"/>
  <c r="P265" i="4"/>
  <c r="P141" i="2"/>
  <c r="P264" i="2"/>
  <c r="P369" i="2"/>
  <c r="R496" i="2"/>
  <c r="BK596" i="2"/>
  <c r="J596" i="2" s="1"/>
  <c r="J118" i="2" s="1"/>
  <c r="T162" i="3"/>
  <c r="R226" i="3"/>
  <c r="BK198" i="4"/>
  <c r="J198" i="4" s="1"/>
  <c r="J110" i="4" s="1"/>
  <c r="BK203" i="4"/>
  <c r="J203" i="4" s="1"/>
  <c r="J111" i="4" s="1"/>
  <c r="R209" i="4"/>
  <c r="P219" i="4"/>
  <c r="R233" i="4"/>
  <c r="BK244" i="4"/>
  <c r="J244" i="4"/>
  <c r="J124" i="4"/>
  <c r="T248" i="4"/>
  <c r="BK204" i="2"/>
  <c r="J204" i="2"/>
  <c r="J100" i="2"/>
  <c r="T322" i="2"/>
  <c r="BK418" i="2"/>
  <c r="J418" i="2" s="1"/>
  <c r="J111" i="2" s="1"/>
  <c r="T496" i="2"/>
  <c r="P172" i="3"/>
  <c r="BK182" i="4"/>
  <c r="J182" i="4"/>
  <c r="J104" i="4" s="1"/>
  <c r="P198" i="4"/>
  <c r="T219" i="4"/>
  <c r="T208" i="4" s="1"/>
  <c r="BK238" i="4"/>
  <c r="J238" i="4" s="1"/>
  <c r="J123" i="4" s="1"/>
  <c r="P253" i="4"/>
  <c r="T159" i="2"/>
  <c r="BK322" i="2"/>
  <c r="J322" i="2" s="1"/>
  <c r="J106" i="2" s="1"/>
  <c r="T369" i="2"/>
  <c r="P418" i="2"/>
  <c r="BK442" i="2"/>
  <c r="J442" i="2"/>
  <c r="J112" i="2" s="1"/>
  <c r="R445" i="2"/>
  <c r="T145" i="3"/>
  <c r="R156" i="3"/>
  <c r="BK172" i="3"/>
  <c r="J172" i="3" s="1"/>
  <c r="J106" i="3" s="1"/>
  <c r="T242" i="3"/>
  <c r="T163" i="4"/>
  <c r="T156" i="4" s="1"/>
  <c r="BK171" i="4"/>
  <c r="J171" i="4" s="1"/>
  <c r="J103" i="4" s="1"/>
  <c r="P182" i="4"/>
  <c r="BK194" i="4"/>
  <c r="J194" i="4" s="1"/>
  <c r="J109" i="4" s="1"/>
  <c r="T198" i="4"/>
  <c r="T209" i="4"/>
  <c r="BK222" i="4"/>
  <c r="J222" i="4"/>
  <c r="J117" i="4"/>
  <c r="T238" i="4"/>
  <c r="R244" i="4"/>
  <c r="R248" i="4"/>
  <c r="R253" i="4"/>
  <c r="P260" i="4"/>
  <c r="T260" i="4"/>
  <c r="T259" i="4" s="1"/>
  <c r="BK265" i="4"/>
  <c r="J265" i="4"/>
  <c r="J131" i="4" s="1"/>
  <c r="P268" i="4"/>
  <c r="P159" i="2"/>
  <c r="R248" i="2"/>
  <c r="R264" i="2"/>
  <c r="R263" i="2" s="1"/>
  <c r="BK378" i="2"/>
  <c r="J378" i="2" s="1"/>
  <c r="J109" i="2" s="1"/>
  <c r="P404" i="2"/>
  <c r="P442" i="2"/>
  <c r="P464" i="2"/>
  <c r="R550" i="2"/>
  <c r="T596" i="2"/>
  <c r="R145" i="3"/>
  <c r="T156" i="3"/>
  <c r="T172" i="3"/>
  <c r="R242" i="3"/>
  <c r="P163" i="4"/>
  <c r="P156" i="4" s="1"/>
  <c r="R171" i="4"/>
  <c r="R182" i="4"/>
  <c r="R203" i="4"/>
  <c r="R189" i="4" s="1"/>
  <c r="BK219" i="4"/>
  <c r="J219" i="4" s="1"/>
  <c r="J116" i="4" s="1"/>
  <c r="P233" i="4"/>
  <c r="BK248" i="4"/>
  <c r="J248" i="4" s="1"/>
  <c r="J125" i="4" s="1"/>
  <c r="R260" i="4"/>
  <c r="R259" i="4" s="1"/>
  <c r="R265" i="4"/>
  <c r="BK217" i="4"/>
  <c r="J217" i="4"/>
  <c r="J115" i="4"/>
  <c r="BK190" i="4"/>
  <c r="J190" i="4"/>
  <c r="J107" i="4"/>
  <c r="BK261" i="2"/>
  <c r="J261" i="2" s="1"/>
  <c r="J102" i="2" s="1"/>
  <c r="BK231" i="4"/>
  <c r="J231" i="4" s="1"/>
  <c r="J121" i="4" s="1"/>
  <c r="BK153" i="3"/>
  <c r="J153" i="3"/>
  <c r="J101" i="3"/>
  <c r="BK251" i="4"/>
  <c r="J251" i="4"/>
  <c r="J126" i="4"/>
  <c r="BK271" i="4"/>
  <c r="J271" i="4" s="1"/>
  <c r="J133" i="4" s="1"/>
  <c r="BK192" i="4"/>
  <c r="J192" i="4" s="1"/>
  <c r="J108" i="4" s="1"/>
  <c r="BK225" i="4"/>
  <c r="J225" i="4"/>
  <c r="J118" i="4"/>
  <c r="BK602" i="2"/>
  <c r="J602" i="2"/>
  <c r="J119" i="2"/>
  <c r="BK206" i="4"/>
  <c r="J206" i="4" s="1"/>
  <c r="J112" i="4" s="1"/>
  <c r="BK159" i="4"/>
  <c r="J159" i="4" s="1"/>
  <c r="J99" i="4" s="1"/>
  <c r="BK227" i="4"/>
  <c r="J227" i="4"/>
  <c r="J119" i="4"/>
  <c r="BK161" i="4"/>
  <c r="J161" i="4"/>
  <c r="J100" i="4"/>
  <c r="BK130" i="3"/>
  <c r="J130" i="3" s="1"/>
  <c r="J98" i="3" s="1"/>
  <c r="BK157" i="4"/>
  <c r="J157" i="4" s="1"/>
  <c r="J98" i="4" s="1"/>
  <c r="BK187" i="4"/>
  <c r="J187" i="4"/>
  <c r="J105" i="4"/>
  <c r="BK229" i="4"/>
  <c r="J229" i="4"/>
  <c r="J120" i="4"/>
  <c r="BK263" i="4"/>
  <c r="J263" i="4" s="1"/>
  <c r="J130" i="4" s="1"/>
  <c r="BK273" i="4"/>
  <c r="J273" i="4" s="1"/>
  <c r="J134" i="4" s="1"/>
  <c r="BK275" i="4"/>
  <c r="J275" i="4"/>
  <c r="J135" i="4"/>
  <c r="BK122" i="5"/>
  <c r="J122" i="5"/>
  <c r="J98" i="5"/>
  <c r="BK125" i="5"/>
  <c r="J125" i="5" s="1"/>
  <c r="J99" i="5" s="1"/>
  <c r="BK128" i="5"/>
  <c r="J128" i="5" s="1"/>
  <c r="J100" i="5" s="1"/>
  <c r="J114" i="5"/>
  <c r="F117" i="5"/>
  <c r="BE126" i="5"/>
  <c r="J91" i="5"/>
  <c r="BE123" i="5"/>
  <c r="E85" i="5"/>
  <c r="BE129" i="5"/>
  <c r="J89" i="4"/>
  <c r="BE166" i="4"/>
  <c r="BE254" i="4"/>
  <c r="BE266" i="4"/>
  <c r="BE274" i="4"/>
  <c r="BE168" i="4"/>
  <c r="BE179" i="4"/>
  <c r="BE183" i="4"/>
  <c r="BE205" i="4"/>
  <c r="BE211" i="4"/>
  <c r="BE220" i="4"/>
  <c r="BE221" i="4"/>
  <c r="BE270" i="4"/>
  <c r="BK155" i="3"/>
  <c r="J155" i="3"/>
  <c r="J102" i="3"/>
  <c r="J92" i="4"/>
  <c r="BE162" i="4"/>
  <c r="BE180" i="4"/>
  <c r="BE185" i="4"/>
  <c r="BE200" i="4"/>
  <c r="BE264" i="4"/>
  <c r="E85" i="4"/>
  <c r="F151" i="4"/>
  <c r="BE165" i="4"/>
  <c r="BE169" i="4"/>
  <c r="BE207" i="4"/>
  <c r="BE175" i="4"/>
  <c r="BE210" i="4"/>
  <c r="BE256" i="4"/>
  <c r="BE257" i="4"/>
  <c r="BE261" i="4"/>
  <c r="BE262" i="4"/>
  <c r="BE269" i="4"/>
  <c r="BE276" i="4"/>
  <c r="BE160" i="4"/>
  <c r="BE176" i="4"/>
  <c r="BE199" i="4"/>
  <c r="BE204" i="4"/>
  <c r="BE250" i="4"/>
  <c r="BE174" i="4"/>
  <c r="BE197" i="4"/>
  <c r="BE249" i="4"/>
  <c r="BE158" i="4"/>
  <c r="BE173" i="4"/>
  <c r="BE177" i="4"/>
  <c r="BE186" i="4"/>
  <c r="BE201" i="4"/>
  <c r="BE202" i="4"/>
  <c r="BE212" i="4"/>
  <c r="BE214" i="4"/>
  <c r="BE224" i="4"/>
  <c r="BE226" i="4"/>
  <c r="BE228" i="4"/>
  <c r="BE236" i="4"/>
  <c r="BE237" i="4"/>
  <c r="BE239" i="4"/>
  <c r="BE240" i="4"/>
  <c r="BE246" i="4"/>
  <c r="J91" i="4"/>
  <c r="F152" i="4"/>
  <c r="BE164" i="4"/>
  <c r="BE170" i="4"/>
  <c r="BE172" i="4"/>
  <c r="BE188" i="4"/>
  <c r="BE193" i="4"/>
  <c r="BE195" i="4"/>
  <c r="BE213" i="4"/>
  <c r="BE215" i="4"/>
  <c r="BE216" i="4"/>
  <c r="BE223" i="4"/>
  <c r="BE230" i="4"/>
  <c r="BE232" i="4"/>
  <c r="BE234" i="4"/>
  <c r="BE241" i="4"/>
  <c r="BE242" i="4"/>
  <c r="BE245" i="4"/>
  <c r="BE252" i="4"/>
  <c r="BE255" i="4"/>
  <c r="BE267" i="4"/>
  <c r="BE272" i="4"/>
  <c r="BE178" i="4"/>
  <c r="BE181" i="4"/>
  <c r="BE191" i="4"/>
  <c r="BE247" i="4"/>
  <c r="BE184" i="4"/>
  <c r="BE196" i="4"/>
  <c r="BE218" i="4"/>
  <c r="BE235" i="4"/>
  <c r="BE243" i="4"/>
  <c r="BE142" i="3"/>
  <c r="BE143" i="3"/>
  <c r="BE154" i="3"/>
  <c r="BE170" i="3"/>
  <c r="BE175" i="3"/>
  <c r="BE180" i="3"/>
  <c r="BE188" i="3"/>
  <c r="BE191" i="3"/>
  <c r="BE198" i="3"/>
  <c r="BE200" i="3"/>
  <c r="BE235" i="3"/>
  <c r="BE243" i="3"/>
  <c r="BE250" i="3"/>
  <c r="BE252" i="3"/>
  <c r="BE134" i="3"/>
  <c r="BE184" i="3"/>
  <c r="BE233" i="3"/>
  <c r="BE236" i="3"/>
  <c r="BE245" i="3"/>
  <c r="BE247" i="3"/>
  <c r="BE248" i="3"/>
  <c r="E85" i="3"/>
  <c r="F92" i="3"/>
  <c r="BE148" i="3"/>
  <c r="BE151" i="3"/>
  <c r="BE166" i="3"/>
  <c r="BE190" i="3"/>
  <c r="BE225" i="3"/>
  <c r="BE241" i="3"/>
  <c r="J124" i="3"/>
  <c r="BE138" i="3"/>
  <c r="BE165" i="3"/>
  <c r="BE195" i="3"/>
  <c r="BE228" i="3"/>
  <c r="BE240" i="3"/>
  <c r="BE251" i="3"/>
  <c r="J141" i="2"/>
  <c r="J98" i="2"/>
  <c r="J89" i="3"/>
  <c r="BE139" i="3"/>
  <c r="BE146" i="3"/>
  <c r="BE157" i="3"/>
  <c r="BE167" i="3"/>
  <c r="BE171" i="3"/>
  <c r="BE179" i="3"/>
  <c r="BE208" i="3"/>
  <c r="BE234" i="3"/>
  <c r="BE141" i="3"/>
  <c r="BE159" i="3"/>
  <c r="BE164" i="3"/>
  <c r="BE173" i="3"/>
  <c r="BE176" i="3"/>
  <c r="BE178" i="3"/>
  <c r="BE196" i="3"/>
  <c r="BE201" i="3"/>
  <c r="BE219" i="3"/>
  <c r="BE221" i="3"/>
  <c r="BE231" i="3"/>
  <c r="BE222" i="3"/>
  <c r="BE131" i="3"/>
  <c r="BE183" i="3"/>
  <c r="BE218" i="3"/>
  <c r="BE140" i="3"/>
  <c r="BE147" i="3"/>
  <c r="BE161" i="3"/>
  <c r="BE177" i="3"/>
  <c r="BE203" i="3"/>
  <c r="BE207" i="3"/>
  <c r="BE212" i="3"/>
  <c r="BE216" i="3"/>
  <c r="BE227" i="3"/>
  <c r="BE230" i="3"/>
  <c r="BE232" i="3"/>
  <c r="BE136" i="3"/>
  <c r="BE150" i="3"/>
  <c r="BE163" i="3"/>
  <c r="BE168" i="3"/>
  <c r="BE210" i="3"/>
  <c r="BC95" i="1"/>
  <c r="E85" i="2"/>
  <c r="BE142" i="2"/>
  <c r="BE162" i="2"/>
  <c r="BE180" i="2"/>
  <c r="BE191" i="2"/>
  <c r="BE233" i="2"/>
  <c r="BE237" i="2"/>
  <c r="BE249" i="2"/>
  <c r="BE250" i="2"/>
  <c r="BE254" i="2"/>
  <c r="BE283" i="2"/>
  <c r="BE291" i="2"/>
  <c r="BE293" i="2"/>
  <c r="BE300" i="2"/>
  <c r="BE311" i="2"/>
  <c r="BE323" i="2"/>
  <c r="BE330" i="2"/>
  <c r="BE338" i="2"/>
  <c r="BE340" i="2"/>
  <c r="BE345" i="2"/>
  <c r="BE352" i="2"/>
  <c r="BE353" i="2"/>
  <c r="BE354" i="2"/>
  <c r="BE357" i="2"/>
  <c r="BE361" i="2"/>
  <c r="BE371" i="2"/>
  <c r="BE374" i="2"/>
  <c r="BE379" i="2"/>
  <c r="BE597" i="2"/>
  <c r="J89" i="2"/>
  <c r="J91" i="2"/>
  <c r="BE160" i="2"/>
  <c r="BE164" i="2"/>
  <c r="BE165" i="2"/>
  <c r="BE186" i="2"/>
  <c r="BE194" i="2"/>
  <c r="BE200" i="2"/>
  <c r="BE206" i="2"/>
  <c r="BE207" i="2"/>
  <c r="BE228" i="2"/>
  <c r="BE232" i="2"/>
  <c r="BE238" i="2"/>
  <c r="BE258" i="2"/>
  <c r="BE289" i="2"/>
  <c r="BE297" i="2"/>
  <c r="BE299" i="2"/>
  <c r="BE325" i="2"/>
  <c r="BE327" i="2"/>
  <c r="BE329" i="2"/>
  <c r="BE331" i="2"/>
  <c r="BE346" i="2"/>
  <c r="BE348" i="2"/>
  <c r="BE359" i="2"/>
  <c r="BE364" i="2"/>
  <c r="BE367" i="2"/>
  <c r="BE372" i="2"/>
  <c r="BE599" i="2"/>
  <c r="AW95" i="1"/>
  <c r="BE148" i="2"/>
  <c r="BE153" i="2"/>
  <c r="BE166" i="2"/>
  <c r="BE181" i="2"/>
  <c r="BE210" i="2"/>
  <c r="BE230" i="2"/>
  <c r="BE241" i="2"/>
  <c r="BE252" i="2"/>
  <c r="BE259" i="2"/>
  <c r="BE265" i="2"/>
  <c r="BE272" i="2"/>
  <c r="BE276" i="2"/>
  <c r="BE278" i="2"/>
  <c r="BE295" i="2"/>
  <c r="BE304" i="2"/>
  <c r="BE306" i="2"/>
  <c r="BE310" i="2"/>
  <c r="BE312" i="2"/>
  <c r="BE313" i="2"/>
  <c r="BE315" i="2"/>
  <c r="BE317" i="2"/>
  <c r="BE318" i="2"/>
  <c r="BE320" i="2"/>
  <c r="BE328" i="2"/>
  <c r="BE332" i="2"/>
  <c r="BE333" i="2"/>
  <c r="BE335" i="2"/>
  <c r="BE339" i="2"/>
  <c r="BE341" i="2"/>
  <c r="BE343" i="2"/>
  <c r="BE351" i="2"/>
  <c r="BE355" i="2"/>
  <c r="BE362" i="2"/>
  <c r="BE365" i="2"/>
  <c r="BE368" i="2"/>
  <c r="BE375" i="2"/>
  <c r="BE380" i="2"/>
  <c r="BE381" i="2"/>
  <c r="BE382" i="2"/>
  <c r="BE389" i="2"/>
  <c r="BE393" i="2"/>
  <c r="BE394" i="2"/>
  <c r="BE405" i="2"/>
  <c r="BE409" i="2"/>
  <c r="BE422" i="2"/>
  <c r="BE424" i="2"/>
  <c r="BE425" i="2"/>
  <c r="BE428" i="2"/>
  <c r="BE431" i="2"/>
  <c r="BE432" i="2"/>
  <c r="BE433" i="2"/>
  <c r="BE434" i="2"/>
  <c r="BE435" i="2"/>
  <c r="BE436" i="2"/>
  <c r="BE437" i="2"/>
  <c r="BE441" i="2"/>
  <c r="BE446" i="2"/>
  <c r="BE448" i="2"/>
  <c r="BE457" i="2"/>
  <c r="BE472" i="2"/>
  <c r="BE475" i="2"/>
  <c r="BE476" i="2"/>
  <c r="BE497" i="2"/>
  <c r="BE507" i="2"/>
  <c r="BE513" i="2"/>
  <c r="BE527" i="2"/>
  <c r="BE528" i="2"/>
  <c r="BE537" i="2"/>
  <c r="BE539" i="2"/>
  <c r="BE545" i="2"/>
  <c r="BE546" i="2"/>
  <c r="BE549" i="2"/>
  <c r="BE553" i="2"/>
  <c r="BE554" i="2"/>
  <c r="BE555" i="2"/>
  <c r="BE558" i="2"/>
  <c r="BE561" i="2"/>
  <c r="BE568" i="2"/>
  <c r="BE570" i="2"/>
  <c r="BE577" i="2"/>
  <c r="BE579" i="2"/>
  <c r="BE580" i="2"/>
  <c r="BE582" i="2"/>
  <c r="BE586" i="2"/>
  <c r="BE587" i="2"/>
  <c r="BE600" i="2"/>
  <c r="BE601" i="2"/>
  <c r="BA95" i="1"/>
  <c r="F92" i="2"/>
  <c r="BE144" i="2"/>
  <c r="BE146" i="2"/>
  <c r="BE190" i="2"/>
  <c r="BE197" i="2"/>
  <c r="BE205" i="2"/>
  <c r="BE208" i="2"/>
  <c r="BE217" i="2"/>
  <c r="BE223" i="2"/>
  <c r="BE236" i="2"/>
  <c r="BE246" i="2"/>
  <c r="BE251" i="2"/>
  <c r="BE287" i="2"/>
  <c r="BE290" i="2"/>
  <c r="BE319" i="2"/>
  <c r="BE334" i="2"/>
  <c r="BE337" i="2"/>
  <c r="BE347" i="2"/>
  <c r="BE349" i="2"/>
  <c r="BE363" i="2"/>
  <c r="BE370" i="2"/>
  <c r="BE377" i="2"/>
  <c r="BE399" i="2"/>
  <c r="BE400" i="2"/>
  <c r="BE402" i="2"/>
  <c r="BE403" i="2"/>
  <c r="BE420" i="2"/>
  <c r="BE423" i="2"/>
  <c r="BE427" i="2"/>
  <c r="BE430" i="2"/>
  <c r="BE438" i="2"/>
  <c r="BE440" i="2"/>
  <c r="BE450" i="2"/>
  <c r="BE454" i="2"/>
  <c r="BE461" i="2"/>
  <c r="BE463" i="2"/>
  <c r="BE465" i="2"/>
  <c r="BE473" i="2"/>
  <c r="BE474" i="2"/>
  <c r="BE480" i="2"/>
  <c r="BE484" i="2"/>
  <c r="BE486" i="2"/>
  <c r="BE491" i="2"/>
  <c r="BE495" i="2"/>
  <c r="BE508" i="2"/>
  <c r="BE517" i="2"/>
  <c r="BB95" i="1"/>
  <c r="BE157" i="2"/>
  <c r="BE167" i="2"/>
  <c r="BE178" i="2"/>
  <c r="BE193" i="2"/>
  <c r="BE196" i="2"/>
  <c r="BE198" i="2"/>
  <c r="BE202" i="2"/>
  <c r="BE209" i="2"/>
  <c r="BE216" i="2"/>
  <c r="BE221" i="2"/>
  <c r="BE234" i="2"/>
  <c r="BE239" i="2"/>
  <c r="BE247" i="2"/>
  <c r="BE256" i="2"/>
  <c r="BE262" i="2"/>
  <c r="BE292" i="2"/>
  <c r="BE294" i="2"/>
  <c r="BE321" i="2"/>
  <c r="BE324" i="2"/>
  <c r="BE326" i="2"/>
  <c r="BE336" i="2"/>
  <c r="BE342" i="2"/>
  <c r="BE350" i="2"/>
  <c r="BE356" i="2"/>
  <c r="BE360" i="2"/>
  <c r="BE384" i="2"/>
  <c r="BE387" i="2"/>
  <c r="BE398" i="2"/>
  <c r="BE411" i="2"/>
  <c r="BE413" i="2"/>
  <c r="BE415" i="2"/>
  <c r="BE417" i="2"/>
  <c r="BE419" i="2"/>
  <c r="BE429" i="2"/>
  <c r="BE439" i="2"/>
  <c r="BE443" i="2"/>
  <c r="BE444" i="2"/>
  <c r="BE449" i="2"/>
  <c r="BE456" i="2"/>
  <c r="BE459" i="2"/>
  <c r="BE460" i="2"/>
  <c r="BE462" i="2"/>
  <c r="BE471" i="2"/>
  <c r="BE492" i="2"/>
  <c r="BE515" i="2"/>
  <c r="BE521" i="2"/>
  <c r="BE522" i="2"/>
  <c r="BE524" i="2"/>
  <c r="BE525" i="2"/>
  <c r="BE529" i="2"/>
  <c r="BE543" i="2"/>
  <c r="BE547" i="2"/>
  <c r="BE548" i="2"/>
  <c r="BE551" i="2"/>
  <c r="BE556" i="2"/>
  <c r="BE557" i="2"/>
  <c r="BE559" i="2"/>
  <c r="BE560" i="2"/>
  <c r="BE562" i="2"/>
  <c r="BE564" i="2"/>
  <c r="BE565" i="2"/>
  <c r="BE566" i="2"/>
  <c r="BE569" i="2"/>
  <c r="BE572" i="2"/>
  <c r="BE574" i="2"/>
  <c r="BE576" i="2"/>
  <c r="BE591" i="2"/>
  <c r="BE603" i="2"/>
  <c r="BD95" i="1"/>
  <c r="F34" i="3"/>
  <c r="BA96" i="1"/>
  <c r="J34" i="4"/>
  <c r="AW97" i="1" s="1"/>
  <c r="F35" i="4"/>
  <c r="BB97" i="1" s="1"/>
  <c r="F37" i="3"/>
  <c r="BD96" i="1" s="1"/>
  <c r="J34" i="5"/>
  <c r="AW98" i="1" s="1"/>
  <c r="F36" i="5"/>
  <c r="BC98" i="1"/>
  <c r="F34" i="5"/>
  <c r="BA98" i="1"/>
  <c r="F35" i="5"/>
  <c r="BB98" i="1"/>
  <c r="J34" i="3"/>
  <c r="AW96" i="1" s="1"/>
  <c r="F36" i="4"/>
  <c r="BC97" i="1" s="1"/>
  <c r="F37" i="4"/>
  <c r="BD97" i="1" s="1"/>
  <c r="F34" i="4"/>
  <c r="BA97" i="1"/>
  <c r="F35" i="3"/>
  <c r="BB96" i="1"/>
  <c r="F37" i="5"/>
  <c r="BD98" i="1"/>
  <c r="F36" i="3"/>
  <c r="BC96" i="1" s="1"/>
  <c r="T155" i="4" l="1"/>
  <c r="BK208" i="4"/>
  <c r="J208" i="4" s="1"/>
  <c r="J113" i="4" s="1"/>
  <c r="BK156" i="4"/>
  <c r="BK259" i="4"/>
  <c r="J259" i="4" s="1"/>
  <c r="J128" i="4" s="1"/>
  <c r="R155" i="3"/>
  <c r="R208" i="4"/>
  <c r="R155" i="4" s="1"/>
  <c r="T129" i="3"/>
  <c r="R129" i="3"/>
  <c r="R128" i="3" s="1"/>
  <c r="R140" i="2"/>
  <c r="R139" i="2" s="1"/>
  <c r="P263" i="2"/>
  <c r="BK263" i="2"/>
  <c r="J263" i="2" s="1"/>
  <c r="J103" i="2" s="1"/>
  <c r="T155" i="3"/>
  <c r="P259" i="4"/>
  <c r="P128" i="3"/>
  <c r="AU96" i="1"/>
  <c r="T263" i="2"/>
  <c r="P140" i="2"/>
  <c r="P139" i="2"/>
  <c r="AU95" i="1"/>
  <c r="T140" i="2"/>
  <c r="T139" i="2" s="1"/>
  <c r="P208" i="4"/>
  <c r="P155" i="4"/>
  <c r="AU97" i="1" s="1"/>
  <c r="BK140" i="2"/>
  <c r="J140" i="2" s="1"/>
  <c r="J97" i="2" s="1"/>
  <c r="BK189" i="4"/>
  <c r="BK155" i="4" s="1"/>
  <c r="J155" i="4" s="1"/>
  <c r="J30" i="4" s="1"/>
  <c r="AG97" i="1" s="1"/>
  <c r="BK121" i="5"/>
  <c r="J121" i="5" s="1"/>
  <c r="J97" i="5" s="1"/>
  <c r="BK129" i="3"/>
  <c r="J129" i="3"/>
  <c r="J97" i="3" s="1"/>
  <c r="J156" i="4"/>
  <c r="J97" i="4"/>
  <c r="BK128" i="3"/>
  <c r="J128" i="3"/>
  <c r="J96" i="3"/>
  <c r="J33" i="2"/>
  <c r="AV95" i="1" s="1"/>
  <c r="AT95" i="1" s="1"/>
  <c r="F33" i="4"/>
  <c r="AZ97" i="1" s="1"/>
  <c r="BB94" i="1"/>
  <c r="AX94" i="1" s="1"/>
  <c r="J33" i="5"/>
  <c r="AV98" i="1"/>
  <c r="AT98" i="1"/>
  <c r="J33" i="3"/>
  <c r="AV96" i="1" s="1"/>
  <c r="AT96" i="1" s="1"/>
  <c r="F33" i="3"/>
  <c r="AZ96" i="1" s="1"/>
  <c r="BD94" i="1"/>
  <c r="W33" i="1" s="1"/>
  <c r="BC94" i="1"/>
  <c r="W32" i="1" s="1"/>
  <c r="F33" i="2"/>
  <c r="AZ95" i="1" s="1"/>
  <c r="J33" i="4"/>
  <c r="AV97" i="1" s="1"/>
  <c r="AT97" i="1" s="1"/>
  <c r="F33" i="5"/>
  <c r="AZ98" i="1"/>
  <c r="BA94" i="1"/>
  <c r="W30" i="1"/>
  <c r="J189" i="4" l="1"/>
  <c r="J106" i="4" s="1"/>
  <c r="T128" i="3"/>
  <c r="BK120" i="5"/>
  <c r="J120" i="5" s="1"/>
  <c r="J96" i="5" s="1"/>
  <c r="BK139" i="2"/>
  <c r="J139" i="2"/>
  <c r="AN97" i="1"/>
  <c r="J96" i="4"/>
  <c r="J39" i="4"/>
  <c r="AU94" i="1"/>
  <c r="J30" i="2"/>
  <c r="AG95" i="1" s="1"/>
  <c r="AW94" i="1"/>
  <c r="AK30" i="1" s="1"/>
  <c r="AY94" i="1"/>
  <c r="W31" i="1"/>
  <c r="AZ94" i="1"/>
  <c r="W29" i="1" s="1"/>
  <c r="J30" i="3"/>
  <c r="AG96" i="1" s="1"/>
  <c r="J39" i="2" l="1"/>
  <c r="J96" i="2"/>
  <c r="J39" i="3"/>
  <c r="AN96" i="1"/>
  <c r="AN95" i="1"/>
  <c r="AV94" i="1"/>
  <c r="AK29" i="1" s="1"/>
  <c r="J30" i="5"/>
  <c r="AG98" i="1" s="1"/>
  <c r="AG94" i="1" s="1"/>
  <c r="AK26" i="1" s="1"/>
  <c r="J39" i="5" l="1"/>
  <c r="AN98" i="1"/>
  <c r="AK35" i="1"/>
  <c r="AT94" i="1"/>
  <c r="AN94" i="1" l="1"/>
</calcChain>
</file>

<file path=xl/sharedStrings.xml><?xml version="1.0" encoding="utf-8"?>
<sst xmlns="http://schemas.openxmlformats.org/spreadsheetml/2006/main" count="9302" uniqueCount="1736">
  <si>
    <t>Export Komplet</t>
  </si>
  <si>
    <t/>
  </si>
  <si>
    <t>2.0</t>
  </si>
  <si>
    <t>ZAMOK</t>
  </si>
  <si>
    <t>False</t>
  </si>
  <si>
    <t>{694bcb4c-e38d-4a41-9877-16cbb69708b8}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</si>
  <si>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</si>
  <si>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</si>
  <si>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</si>
  <si>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</si>
  <si>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</si>
  <si>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</si>
  <si>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</si>
  <si>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</si>
  <si>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Pha_Vysocany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</si>
  <si>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</si>
  <si>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</si>
  <si>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Praha Vysočany - oprava vnitřních prostor měnírny (2NP)</t>
  </si>
  <si>
    <t>KSO:</t>
  </si>
  <si>
    <t>CC-CZ:</t>
  </si>
  <si>
    <t>Místo:</t>
  </si>
  <si>
    <t>žst. Praha Vysočany</t>
  </si>
  <si>
    <t>Datum:</t>
  </si>
  <si>
    <t>29. 5. 2024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</si>
  <si>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</si>
  <si>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</si>
  <si>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</si>
  <si>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</si>
  <si>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</si>
  <si>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</si>
  <si>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</si>
  <si>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</si>
  <si>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</si>
  <si>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</si>
  <si>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</si>
  <si>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</si>
  <si>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</si>
  <si>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</si>
  <si>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</si>
  <si>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</si>
  <si>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</si>
  <si>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</si>
  <si>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</si>
  <si>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</si>
  <si>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</si>
  <si>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</si>
  <si>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</si>
  <si>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</si>
  <si>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</si>
  <si>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</si>
  <si>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</si>
  <si>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</si>
  <si>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</si>
  <si>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</si>
  <si>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</si>
  <si>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</si>
  <si>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</si>
  <si>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</si>
  <si>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</si>
  <si>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</si>
  <si>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</si>
  <si>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</si>
  <si>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</si>
  <si>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</si>
  <si>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</si>
  <si>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</si>
  <si>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</si>
  <si>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</si>
  <si>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</si>
  <si>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</si>
  <si>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</si>
  <si>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</si>
  <si>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</si>
  <si>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</si>
  <si>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</si>
  <si>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</si>
  <si>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</si>
  <si>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</si>
  <si>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</si>
  <si>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</si>
  <si>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</si>
  <si>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</si>
  <si>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</si>
  <si>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Stavební část 2NP</t>
  </si>
  <si>
    <t>STA</t>
  </si>
  <si>
    <t>1</t>
  </si>
  <si>
    <t>{e9c693ea-59c5-4565-8d41-7af7ce51539d}</t>
  </si>
  <si>
    <t>2</t>
  </si>
  <si>
    <t>002</t>
  </si>
  <si>
    <t>Oprava schodiště</t>
  </si>
  <si>
    <t>{3bf3884b-837a-4e4a-bcf6-87202217ad6b}</t>
  </si>
  <si>
    <t>003</t>
  </si>
  <si>
    <t>Elektroinstalace</t>
  </si>
  <si>
    <t>{d652f5f3-52e5-4e42-be81-f1cc905eed8f}</t>
  </si>
  <si>
    <t>004</t>
  </si>
  <si>
    <t>Vedlejší a ostatní náklady</t>
  </si>
  <si>
    <t>VON</t>
  </si>
  <si>
    <t>{8ba4eca2-2e35-4f37-9983-a44b0d754d8f}</t>
  </si>
  <si>
    <t>KRYCÍ LIST SOUPISU PRACÍ</t>
  </si>
  <si>
    <t>Objekt:</t>
  </si>
  <si>
    <t>001 - Stavební část 2NP</t>
  </si>
  <si>
    <t>Praha Vysočany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</si>
  <si>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</si>
  <si>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</si>
  <si>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</si>
  <si>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</si>
  <si>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</si>
  <si>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</si>
  <si>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</si>
  <si>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</si>
  <si>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</si>
  <si>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</si>
  <si>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</si>
  <si>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</si>
  <si>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</si>
  <si>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</si>
  <si>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</si>
  <si>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</si>
  <si>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</si>
  <si>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</si>
  <si>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</si>
  <si>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</si>
  <si>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</si>
  <si>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</si>
  <si>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</si>
  <si>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</si>
  <si>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</si>
  <si>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</si>
  <si>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786 - Dokončovací práce - čalounické úpravy</t>
  </si>
  <si>
    <t xml:space="preserve">    795 - Lokální vytápění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</si>
  <si>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</si>
  <si>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</si>
  <si>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</si>
  <si>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</si>
  <si>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</si>
  <si>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</si>
  <si>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</si>
  <si>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</si>
  <si>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</si>
  <si>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</si>
  <si>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</si>
  <si>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</si>
  <si>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</si>
  <si>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</si>
  <si>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</si>
  <si>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</si>
  <si>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</si>
  <si>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</si>
  <si>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</si>
  <si>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</si>
  <si>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pl přes 1 do 4 m2 ve zdivu nadzákladovém z nepálených tvárnic tl do 300 mm</t>
  </si>
  <si>
    <t>m3</t>
  </si>
  <si>
    <t>CS ÚRS 2024 01</t>
  </si>
  <si>
    <t>4</t>
  </si>
  <si>
    <t>-1420092248</t>
  </si>
  <si>
    <t>VV</t>
  </si>
  <si>
    <t>0,5"ostatní nahodilé dozdívky"</t>
  </si>
  <si>
    <t>340238212</t>
  </si>
  <si>
    <t>Zazdívka otvorů v příčkách nebo stěnách pl přes 0,25 do 1 m2 cihlami plnými tl přes 100 mm</t>
  </si>
  <si>
    <t>m2</t>
  </si>
  <si>
    <t>1845582333</t>
  </si>
  <si>
    <t>0,8*2"zazdívka původních dveří z kuchyňky"</t>
  </si>
  <si>
    <t>317142422</t>
  </si>
  <si>
    <t>Překlad nenosný pórobetonový š 100 mm v do 250 mm na tenkovrstvou maltu dl přes 1000 do 1250 mm</t>
  </si>
  <si>
    <t>kus</t>
  </si>
  <si>
    <t>-324414609</t>
  </si>
  <si>
    <t>5"soc. zázemí"</t>
  </si>
  <si>
    <t>342272225</t>
  </si>
  <si>
    <t>Příčka z pórobetonových hladkých tvárnic na tenkovrstvou maltu tl 100 mm</t>
  </si>
  <si>
    <t>1369176404</t>
  </si>
  <si>
    <t>(4,4+2,7+1+1,8+1+4,3)*2,9"oddělující příčky sprchy, soc. zázemí, kancelář"</t>
  </si>
  <si>
    <t>(0,9+2*1,6)*2,5"polopříčky WC"</t>
  </si>
  <si>
    <t>1*2,9"polopříčka kuchyň"</t>
  </si>
  <si>
    <t>Součet</t>
  </si>
  <si>
    <t>5</t>
  </si>
  <si>
    <t>346272226</t>
  </si>
  <si>
    <t>Přizdívka z pórobetonových tvárnic tl 75 mm</t>
  </si>
  <si>
    <t>-924745557</t>
  </si>
  <si>
    <t>2*0,9*1,5"geberit"</t>
  </si>
  <si>
    <t>2*3,6*0,15"sprcha vanička"</t>
  </si>
  <si>
    <t>6</t>
  </si>
  <si>
    <t>342291121</t>
  </si>
  <si>
    <t>Ukotvení příček k cihelným konstrukcím plochými kotvami</t>
  </si>
  <si>
    <t>m</t>
  </si>
  <si>
    <t>1260910813</t>
  </si>
  <si>
    <t>8*2,9+6*2,5</t>
  </si>
  <si>
    <t>Úpravy povrchů, podlahy a osazování výplní</t>
  </si>
  <si>
    <t>7</t>
  </si>
  <si>
    <t>629991011</t>
  </si>
  <si>
    <t>Zakrytí výplní otvorů a svislých ploch fólií přilepenou lepící páskou</t>
  </si>
  <si>
    <t>-1048727880</t>
  </si>
  <si>
    <t>2*1,5*1,5+4*0,5*0,5+8*2,1*1,5+5*0,8*3,2+3*1,6*1,2+1,4*2,5"stávající okna"</t>
  </si>
  <si>
    <t>8</t>
  </si>
  <si>
    <t>611325413</t>
  </si>
  <si>
    <t>Oprava vnitřní vápenocementové hladké omítky stropů v rozsahu plochy přes 30 do 50 %</t>
  </si>
  <si>
    <t>-1280690042</t>
  </si>
  <si>
    <t>6*15,05+3,8*8,75"sklady"</t>
  </si>
  <si>
    <t>9</t>
  </si>
  <si>
    <t>611131121</t>
  </si>
  <si>
    <t>Penetrační disperzní nátěr vnitřních stropů nanášený ručně</t>
  </si>
  <si>
    <t>647781984</t>
  </si>
  <si>
    <t>10</t>
  </si>
  <si>
    <t>611142001</t>
  </si>
  <si>
    <t>Pletivo sklovláknité vnitřních stropů vtlačené do tmelu</t>
  </si>
  <si>
    <t>1765965580</t>
  </si>
  <si>
    <t>11</t>
  </si>
  <si>
    <t>611311131</t>
  </si>
  <si>
    <t>Vápenný štuk vnitřních rovných stropů tloušťky do 3 mm</t>
  </si>
  <si>
    <t>587457842</t>
  </si>
  <si>
    <t>612325413</t>
  </si>
  <si>
    <t>Oprava vnitřní vápenocementové hladké omítky stěn v rozsahu plochy přes 30 do 50 %</t>
  </si>
  <si>
    <t>-1619142776</t>
  </si>
  <si>
    <t>(2*4,6+2*4,4)*2,9"soc. zázemí - st. zdi"</t>
  </si>
  <si>
    <t>(2*3,2+2*4,4)*2,9"jídelna-st. zdi"</t>
  </si>
  <si>
    <t>(2*3,4+2*4,4+2)*2,9"kuchyň - st. zdi"</t>
  </si>
  <si>
    <t>(4*4,4+2*3,5+2*2,8)*2,9"kanceláře"</t>
  </si>
  <si>
    <t>(2*7,7+4*4,3+2*3,2)*2,9"šatna"</t>
  </si>
  <si>
    <t>(2*3,2+2*4,3)*2,9"kancelář - st. zdi"</t>
  </si>
  <si>
    <t>(2*17,7+2*1,8)*2,9"chodba - st. zdi"</t>
  </si>
  <si>
    <t>Mezisoučet</t>
  </si>
  <si>
    <t>(2*6+2*15,05+2*3,8+2*8,75)*4,7"sklady"</t>
  </si>
  <si>
    <t>13</t>
  </si>
  <si>
    <t>612135001</t>
  </si>
  <si>
    <t>Vyrovnání podkladu vnitřních stěn maltou vápenocementovou tl do 10 mm</t>
  </si>
  <si>
    <t>-1858556160</t>
  </si>
  <si>
    <t>(2*2,6+2*4,4+2*1,9)*2+3*0,6"ponechávané stěny po odsekaných obkladech - soc. zázemí+kuchyň"</t>
  </si>
  <si>
    <t>14</t>
  </si>
  <si>
    <t>612135091</t>
  </si>
  <si>
    <t>Příplatek k vyrovnání vnitřních stěn maltou vápenocementovou za každých dalších 5 mm tl</t>
  </si>
  <si>
    <t>706268436</t>
  </si>
  <si>
    <t>15</t>
  </si>
  <si>
    <t>612131121</t>
  </si>
  <si>
    <t>Penetrační disperzní nátěr vnitřních stěn nanášený ručně</t>
  </si>
  <si>
    <t>1772948741</t>
  </si>
  <si>
    <t>57,23*2"nové příčky 100mm"</t>
  </si>
  <si>
    <t>3,78"přizdívky 75mm"</t>
  </si>
  <si>
    <t>820,44"stávající ponechávané stěny"</t>
  </si>
  <si>
    <t>16</t>
  </si>
  <si>
    <t>612121112</t>
  </si>
  <si>
    <t>Zatření spár stěrkovou hmotou vnitřních stěn z pórobetonových tvárnic</t>
  </si>
  <si>
    <t>-442929536</t>
  </si>
  <si>
    <t>17</t>
  </si>
  <si>
    <t>612142001</t>
  </si>
  <si>
    <t>Potažení vnitřních stěn sklovláknitým pletivem vtlačeným do tenkovrstvé hmoty</t>
  </si>
  <si>
    <t>-1506755436</t>
  </si>
  <si>
    <t>18</t>
  </si>
  <si>
    <t>612311131</t>
  </si>
  <si>
    <t>Potažení vnitřních stěn vápenným štukem tloušťky do 3 mm</t>
  </si>
  <si>
    <t>2127691054</t>
  </si>
  <si>
    <t>938,68-90,16"odpočet obkladů"</t>
  </si>
  <si>
    <t>19</t>
  </si>
  <si>
    <t>642942611</t>
  </si>
  <si>
    <t>Osazování zárubní nebo rámů dveřních kovových do 2,5 m2 na montážní pěnu</t>
  </si>
  <si>
    <t>-200332807</t>
  </si>
  <si>
    <t>20</t>
  </si>
  <si>
    <t>M</t>
  </si>
  <si>
    <t>55331486</t>
  </si>
  <si>
    <t>zárubeň jednokřídlá ocelová pro zdění tl stěny 110-150mm rozměru 700/1970, 2100mm</t>
  </si>
  <si>
    <t>2113907668</t>
  </si>
  <si>
    <t>P</t>
  </si>
  <si>
    <t>Poznámka k položce:_x000D_
YH, YH s drážkou, YZP</t>
  </si>
  <si>
    <t>642944121</t>
  </si>
  <si>
    <t>Osazování ocelových zárubní dodatečné pl do 2,5 m2</t>
  </si>
  <si>
    <t>159711482</t>
  </si>
  <si>
    <t>22</t>
  </si>
  <si>
    <t>55331487</t>
  </si>
  <si>
    <t>zárubeň jednokřídlá ocelová pro zdění tl stěny 110-150mm rozměru 800/1970, 2100mm</t>
  </si>
  <si>
    <t>-1421580578</t>
  </si>
  <si>
    <t>23</t>
  </si>
  <si>
    <t>55331563</t>
  </si>
  <si>
    <t>zárubeň jednokřídlá ocelová pro zdění s protipožární úpravou tl stěny 110-150mm rozměru 900/1970, 2100mm</t>
  </si>
  <si>
    <t>-715807646</t>
  </si>
  <si>
    <t>1"rozvodna"</t>
  </si>
  <si>
    <t>24</t>
  </si>
  <si>
    <t>612135101</t>
  </si>
  <si>
    <t>Hrubá výplň rýh ve stěnách maltou jakékoli šířky rýhy</t>
  </si>
  <si>
    <t>-710943448</t>
  </si>
  <si>
    <t>180*0,07+26*0,15+40*0,07</t>
  </si>
  <si>
    <t>25</t>
  </si>
  <si>
    <t>631312141</t>
  </si>
  <si>
    <t>Doplnění rýh v dosavadních mazaninách betonem prostým</t>
  </si>
  <si>
    <t>1485922493</t>
  </si>
  <si>
    <t>18*0,07*0,07</t>
  </si>
  <si>
    <t>Ostatní konstrukce a práce, bourání</t>
  </si>
  <si>
    <t>26</t>
  </si>
  <si>
    <t>21028000R</t>
  </si>
  <si>
    <t>Označení dveří dle jednotného vizuálního stylu Správy železnic, předpokládaná velikost A5</t>
  </si>
  <si>
    <t>64</t>
  </si>
  <si>
    <t>1860072665</t>
  </si>
  <si>
    <t>27</t>
  </si>
  <si>
    <t>21028000R2</t>
  </si>
  <si>
    <t>Patrový rozcestník pro označení obsazení prostor dle jednotného vizuálního stylu Správy železnic, předpokládaná velikost do A1</t>
  </si>
  <si>
    <t>-1483838090</t>
  </si>
  <si>
    <t>28</t>
  </si>
  <si>
    <t>953993326</t>
  </si>
  <si>
    <t>Osazení bezpečnostní, orientační nebo informační tabulky přivrtáním na zdivo</t>
  </si>
  <si>
    <t>-1959389269</t>
  </si>
  <si>
    <t>29</t>
  </si>
  <si>
    <t>73534530</t>
  </si>
  <si>
    <t>tabulka bezpečnostní plastová s tiskem 2 barvy A5 148x210mm</t>
  </si>
  <si>
    <t>-2094603344</t>
  </si>
  <si>
    <t>30</t>
  </si>
  <si>
    <t>73534562</t>
  </si>
  <si>
    <t>tabulka bezpečnostní fotoluminiscenční 200x87mm samolepící</t>
  </si>
  <si>
    <t>-1181248282</t>
  </si>
  <si>
    <t>31</t>
  </si>
  <si>
    <t>949101111</t>
  </si>
  <si>
    <t>Lešení pomocné pro objekty pozemních staveb s lešeňovou podlahou v do 1,9 m zatížení do 150 kg/m2</t>
  </si>
  <si>
    <t>480592562</t>
  </si>
  <si>
    <t>(2,6+1,9+3,2+3,4+3,5+2,8)*4,4</t>
  </si>
  <si>
    <t>17,7*1,8</t>
  </si>
  <si>
    <t>(7,7+3,2+3,2)*4,3</t>
  </si>
  <si>
    <t>6*15,05+8,75*3,8</t>
  </si>
  <si>
    <t>32</t>
  </si>
  <si>
    <t>952901111</t>
  </si>
  <si>
    <t>Vyčištění budov bytové a občanské výstavby při výšce podlaží do 4 m</t>
  </si>
  <si>
    <t>550008032</t>
  </si>
  <si>
    <t>33</t>
  </si>
  <si>
    <t>962031133</t>
  </si>
  <si>
    <t>Bourání příček z cihel pálených na MVC tl do 150 mm</t>
  </si>
  <si>
    <t>1569336581</t>
  </si>
  <si>
    <t>(4,4+2*2,6+0,9+1,8+2)*2,9"WC"</t>
  </si>
  <si>
    <t>(1,9+0,8)*2,9"vstup  kuchyň"</t>
  </si>
  <si>
    <t>34</t>
  </si>
  <si>
    <t>962032230</t>
  </si>
  <si>
    <t>Bourání zdiva z cihel pálených nebo vápenopískových na MV nebo MVC do 1 m3</t>
  </si>
  <si>
    <t>-585748838</t>
  </si>
  <si>
    <t>0,5"zpřístupnění stoupacích potrubí, ostatní nahodilá borurání"</t>
  </si>
  <si>
    <t>35</t>
  </si>
  <si>
    <t>965081213</t>
  </si>
  <si>
    <t>Bourání podlah z dlaždic keramických nebo xylolitových tl do 10 mm plochy přes 1 m2</t>
  </si>
  <si>
    <t>-96525901</t>
  </si>
  <si>
    <t>2,6*4,4"WC-M"</t>
  </si>
  <si>
    <t>1,9*4,4"WC-Ž"</t>
  </si>
  <si>
    <t>3,4*4,4"kuchyň"</t>
  </si>
  <si>
    <t>36</t>
  </si>
  <si>
    <t>967031132</t>
  </si>
  <si>
    <t>Přisekání rovných ostění v cihelném zdivu na MV nebo MVC</t>
  </si>
  <si>
    <t>-2090429588</t>
  </si>
  <si>
    <t>7*4,8*0,4+4*4,8*0,15</t>
  </si>
  <si>
    <t>37</t>
  </si>
  <si>
    <t>968072455</t>
  </si>
  <si>
    <t>Vybourání kovových dveřních zárubní pl do 2 m2</t>
  </si>
  <si>
    <t>2030529567</t>
  </si>
  <si>
    <t>4*0,6*2+11*0,8*2+0,9*2</t>
  </si>
  <si>
    <t>38</t>
  </si>
  <si>
    <t>971033231</t>
  </si>
  <si>
    <t>Vybourání otvorů ve zdivu cihelném pl do 0,0225 m2 na MVC nebo MV tl do 150 mm</t>
  </si>
  <si>
    <t>1477118909</t>
  </si>
  <si>
    <t>39</t>
  </si>
  <si>
    <t>971033261</t>
  </si>
  <si>
    <t>Vybourání otvorů ve zdivu cihelném pl do 0,0225 m2 na MVC nebo MV tl do 600 mm</t>
  </si>
  <si>
    <t>-1705674118</t>
  </si>
  <si>
    <t>40</t>
  </si>
  <si>
    <t>974031132</t>
  </si>
  <si>
    <t>Vysekání rýh ve zdivu cihelném hl do 50 mm š do 70 mm</t>
  </si>
  <si>
    <t>1536130801</t>
  </si>
  <si>
    <t>49+79-18+40</t>
  </si>
  <si>
    <t>41</t>
  </si>
  <si>
    <t>974031164</t>
  </si>
  <si>
    <t>Vysekání rýh ve zdivu cihelném hl do 150 mm š do 150 mm</t>
  </si>
  <si>
    <t>1530363297</t>
  </si>
  <si>
    <t>42</t>
  </si>
  <si>
    <t>974042532</t>
  </si>
  <si>
    <t>Vysekání rýh v dlažbě betonové nebo jiné monolitické hl do 50 mm š do 70 mm</t>
  </si>
  <si>
    <t>-2110517268</t>
  </si>
  <si>
    <t>43</t>
  </si>
  <si>
    <t>977151121</t>
  </si>
  <si>
    <t>Jádrové vrty diamantovými korunkami do stavebních materiálů D přes 110 do 120 mm</t>
  </si>
  <si>
    <t>-453283469</t>
  </si>
  <si>
    <t>44</t>
  </si>
  <si>
    <t>978011161</t>
  </si>
  <si>
    <t>Otlučení (osekání) vnitřní vápenné nebo vápenocementové omítky stropů v rozsahu přes 30 do 50 %</t>
  </si>
  <si>
    <t>-867215257</t>
  </si>
  <si>
    <t>6*15,05+8,75*3,8"SKLADY"</t>
  </si>
  <si>
    <t>45</t>
  </si>
  <si>
    <t>978011191</t>
  </si>
  <si>
    <t>Otlučení (osekání) vnitřní vápenné nebo vápenocementové omítky stropů v rozsahu přes 50 do 100 %</t>
  </si>
  <si>
    <t>1875452756</t>
  </si>
  <si>
    <t>46</t>
  </si>
  <si>
    <t>978013161</t>
  </si>
  <si>
    <t>Otlučení (osekání) vnitřní vápenné nebo vápenocementové omítky stěn v rozsahu přes 30 do 50 %</t>
  </si>
  <si>
    <t>1283325946</t>
  </si>
  <si>
    <t>47</t>
  </si>
  <si>
    <t>978059541</t>
  </si>
  <si>
    <t>Odsekání a odebrání obkladů stěn z vnitřních obkládaček plochy přes 1 m2</t>
  </si>
  <si>
    <t>888346066</t>
  </si>
  <si>
    <t>997</t>
  </si>
  <si>
    <t xml:space="preserve"> Přesun sutě</t>
  </si>
  <si>
    <t>48</t>
  </si>
  <si>
    <t>997013011</t>
  </si>
  <si>
    <t>Vyklizení prostorů přes 15 m2 s naložením z hl do 2 m</t>
  </si>
  <si>
    <t>1398704977</t>
  </si>
  <si>
    <t>49</t>
  </si>
  <si>
    <t>997013211</t>
  </si>
  <si>
    <t>Vnitrostaveništní doprava suti a vybouraných hmot pro budovy v do 6 m ručně</t>
  </si>
  <si>
    <t>t</t>
  </si>
  <si>
    <t>-1288470536</t>
  </si>
  <si>
    <t>50</t>
  </si>
  <si>
    <t>997013501</t>
  </si>
  <si>
    <t>Odvoz suti a vybouraných hmot na skládku nebo meziskládku do 1 km se složením</t>
  </si>
  <si>
    <t>1778333172</t>
  </si>
  <si>
    <t>51</t>
  </si>
  <si>
    <t>997013509</t>
  </si>
  <si>
    <t>Příplatek k odvozu suti a vybouraných hmot na skládku ZKD 1 km přes 1 km</t>
  </si>
  <si>
    <t>663716156</t>
  </si>
  <si>
    <t>63,486*19 'Přepočtené koeficientem množství</t>
  </si>
  <si>
    <t>52</t>
  </si>
  <si>
    <t>99701350R</t>
  </si>
  <si>
    <t>Odvoz výzisku z železného šrotu na místo určené objednatelem do 80 km se složením</t>
  </si>
  <si>
    <t>-1140310630</t>
  </si>
  <si>
    <t>Poznámka k položce:_x000D_
Železný šrot bude odvezen a složen dle pokynů zástupce investora do sběrného místa - předpoklad smluvní odběratel TROJEK a.s., pobočka Kolín. _x000D_
_x000D_
Samotný železný šrot je majetkem investora. _x000D_
_x000D_
Hospodaření s vyzískaným materiálem (mimo odpad) bude prováděno v souladu se Směrnicí SŽDC č. 42 ze dne 7.1.2013.</t>
  </si>
  <si>
    <t>53</t>
  </si>
  <si>
    <t>997013609</t>
  </si>
  <si>
    <t>Poplatek za uložení na skládce (skládkovné) stavebního odpadu ze směsí nebo oddělených frakcí betonu, cihel a keramických výrobků kód odpadu 17 01 07</t>
  </si>
  <si>
    <t>1061841529</t>
  </si>
  <si>
    <t>12,867+0,9+1,217+0,898+0,02+0,048+1,08+1,04+0,144+0,02+2,471+8,453+16,409+2,543</t>
  </si>
  <si>
    <t>54</t>
  </si>
  <si>
    <t>997013813</t>
  </si>
  <si>
    <t>Poplatek za uložení na skládce (skládkovné) stavebního odpadu z plastických hmot kód odpadu 17 02 03</t>
  </si>
  <si>
    <t>-880976479</t>
  </si>
  <si>
    <t>55</t>
  </si>
  <si>
    <t>997013631</t>
  </si>
  <si>
    <t>Poplatek za uložení na skládce (skládkovné) stavebního odpadu směsného kód odpadu 17 09 04</t>
  </si>
  <si>
    <t>-232774764</t>
  </si>
  <si>
    <t>63,486-1,839-48,11-0,087</t>
  </si>
  <si>
    <t>998</t>
  </si>
  <si>
    <t>Přesun hmot</t>
  </si>
  <si>
    <t>56</t>
  </si>
  <si>
    <t>998018001</t>
  </si>
  <si>
    <t>Přesun hmot ruční pro budovy v do 6 m</t>
  </si>
  <si>
    <t>1843809203</t>
  </si>
  <si>
    <t>PSV</t>
  </si>
  <si>
    <t>Práce a dodávky PSV</t>
  </si>
  <si>
    <t>721</t>
  </si>
  <si>
    <t>Zdravotechnika - vnitřní kanalizace</t>
  </si>
  <si>
    <t>57</t>
  </si>
  <si>
    <t>721140802</t>
  </si>
  <si>
    <t>Demontáž potrubí litinové DN do 100</t>
  </si>
  <si>
    <t>567841187</t>
  </si>
  <si>
    <t>2+4"sprchy"</t>
  </si>
  <si>
    <t>20"pisoár, ohřívač, pračka, umyvadla"</t>
  </si>
  <si>
    <t>8"vpusť pisoár"</t>
  </si>
  <si>
    <t>4"umyvadlo šatna"</t>
  </si>
  <si>
    <t>4"kuchyň"</t>
  </si>
  <si>
    <t>58</t>
  </si>
  <si>
    <t>721140806</t>
  </si>
  <si>
    <t>Demontáž potrubí litinové DN přes 100 do 200</t>
  </si>
  <si>
    <t>-1832920876</t>
  </si>
  <si>
    <t>4*4"stoupací potrubí"</t>
  </si>
  <si>
    <t>4+6"připojovací potrubí WC"</t>
  </si>
  <si>
    <t>59</t>
  </si>
  <si>
    <t>721174025</t>
  </si>
  <si>
    <t>Potrubí kanalizační z PP odpadní DN 110</t>
  </si>
  <si>
    <t>830961367</t>
  </si>
  <si>
    <t>16"stoupací potrubí"</t>
  </si>
  <si>
    <t>60</t>
  </si>
  <si>
    <t>721174042</t>
  </si>
  <si>
    <t>Potrubí kanalizační z PP připojovací DN 40</t>
  </si>
  <si>
    <t>-157517126</t>
  </si>
  <si>
    <t>61</t>
  </si>
  <si>
    <t>721174043</t>
  </si>
  <si>
    <t>Potrubí kanalizační z PP připojovací DN 50</t>
  </si>
  <si>
    <t>-557461515</t>
  </si>
  <si>
    <t>40"pisoár, ohřívač, pračka, umyvadla"</t>
  </si>
  <si>
    <t>62</t>
  </si>
  <si>
    <t>721174045</t>
  </si>
  <si>
    <t>Potrubí kanalizační z PP připojovací DN 110</t>
  </si>
  <si>
    <t>-1122101843</t>
  </si>
  <si>
    <t>63</t>
  </si>
  <si>
    <t>721194104</t>
  </si>
  <si>
    <t>Vyvedení a upevnění odpadních výpustek DN 40</t>
  </si>
  <si>
    <t>-270065765</t>
  </si>
  <si>
    <t>721194105</t>
  </si>
  <si>
    <t>Vyvedení a upevnění odpadních výpustek DN 50</t>
  </si>
  <si>
    <t>88351710</t>
  </si>
  <si>
    <t>65</t>
  </si>
  <si>
    <t>721194109</t>
  </si>
  <si>
    <t>Vyvedení a upevnění odpadních výpustek DN 110</t>
  </si>
  <si>
    <t>-1901826594</t>
  </si>
  <si>
    <t>66</t>
  </si>
  <si>
    <t>721211402</t>
  </si>
  <si>
    <t>Vpusť podlahová s vodorovným odtokem DN 40/50 s automatickým vztlakovým uzávěrem mřížka nerez 115x115</t>
  </si>
  <si>
    <t>-925315775</t>
  </si>
  <si>
    <t>67</t>
  </si>
  <si>
    <t>721226511</t>
  </si>
  <si>
    <t>Zápachová uzávěrka podomítková pro pračku a myčku DN 40</t>
  </si>
  <si>
    <t>1736913847</t>
  </si>
  <si>
    <t>68</t>
  </si>
  <si>
    <t>721290111</t>
  </si>
  <si>
    <t>Zkouška těsnosti potrubí kanalizace vodou DN do 125</t>
  </si>
  <si>
    <t>1661263</t>
  </si>
  <si>
    <t>69</t>
  </si>
  <si>
    <t>998721201</t>
  </si>
  <si>
    <t>Přesun hmot procentní pro vnitřní kanalizace v objektech v do 6 m</t>
  </si>
  <si>
    <t>%</t>
  </si>
  <si>
    <t>1656560171</t>
  </si>
  <si>
    <t>722</t>
  </si>
  <si>
    <t>Zdravotechnika - vnitřní vodovod</t>
  </si>
  <si>
    <t>70</t>
  </si>
  <si>
    <t>722130802</t>
  </si>
  <si>
    <t>Demontáž potrubí ocelové pozinkované závitové DN přes 25 do 40</t>
  </si>
  <si>
    <t>959302526</t>
  </si>
  <si>
    <t>25+30+19+10</t>
  </si>
  <si>
    <t>71</t>
  </si>
  <si>
    <t>722131934</t>
  </si>
  <si>
    <t>Potrubí pozinkované závitové propojení potrubí DN 32</t>
  </si>
  <si>
    <t>-343413577</t>
  </si>
  <si>
    <t>72</t>
  </si>
  <si>
    <t>722174002</t>
  </si>
  <si>
    <t>Potrubí vodovodní plastové PPR svar polyfúze PN 16 D 20x2,8 mm</t>
  </si>
  <si>
    <t>2051966430</t>
  </si>
  <si>
    <t>45"umyvadla šatna, kancelář, denní místnost - studená voda"</t>
  </si>
  <si>
    <t>10"kuchyň - studená voda"</t>
  </si>
  <si>
    <t>73</t>
  </si>
  <si>
    <t>722174003</t>
  </si>
  <si>
    <t>Potrubí vodovodní plastové PPR svar polyfúze PN 16 D 25x3,5 mm</t>
  </si>
  <si>
    <t>687165751</t>
  </si>
  <si>
    <t>30"soc. zázemí - studená voda"</t>
  </si>
  <si>
    <t>74</t>
  </si>
  <si>
    <t>722174023</t>
  </si>
  <si>
    <t>Potrubí vodovodní plastové PPR svar polyfúze PN 20 D 25x4,2 mm</t>
  </si>
  <si>
    <t>1227446964</t>
  </si>
  <si>
    <t>15"soc. zázemí - teplá voda"</t>
  </si>
  <si>
    <t>4*2"umyvadlo šatna, kancelář, denní místnost + kuchyň - teplá voda"</t>
  </si>
  <si>
    <t>75</t>
  </si>
  <si>
    <t>722174004</t>
  </si>
  <si>
    <t>Potrubí vodovodní plastové PPR svar polyfúze PN 16 D 32x4,4 mm</t>
  </si>
  <si>
    <t>1392964221</t>
  </si>
  <si>
    <t>76</t>
  </si>
  <si>
    <t>722181242</t>
  </si>
  <si>
    <t>Ochrana vodovodního potrubí přilepenými termoizolačními trubicemi z PE tl přes 13 do 20 mm DN přes 22 do 45 mm</t>
  </si>
  <si>
    <t>-1563190209</t>
  </si>
  <si>
    <t>77</t>
  </si>
  <si>
    <t>722190401</t>
  </si>
  <si>
    <t>Vyvedení a upevnění výpustku DN do 25</t>
  </si>
  <si>
    <t>2097571097</t>
  </si>
  <si>
    <t>78</t>
  </si>
  <si>
    <t>722220152</t>
  </si>
  <si>
    <t>Nástěnka závitová plastová PPR PN 20 DN 20 x G 1/2"</t>
  </si>
  <si>
    <t>924596770</t>
  </si>
  <si>
    <t>12"WC,pisoár, 5xohřívač, pračka"</t>
  </si>
  <si>
    <t>79</t>
  </si>
  <si>
    <t>722220161</t>
  </si>
  <si>
    <t>Nástěnný komplet plastový PPR PN 20 DN 20 x G 1/2"</t>
  </si>
  <si>
    <t>soubor</t>
  </si>
  <si>
    <t>615931607</t>
  </si>
  <si>
    <t>8"umyvadla+sprchy+dřez"</t>
  </si>
  <si>
    <t>80</t>
  </si>
  <si>
    <t>722240123</t>
  </si>
  <si>
    <t>Kohout kulový plastový PPR DN 25</t>
  </si>
  <si>
    <t>1276692659</t>
  </si>
  <si>
    <t>81</t>
  </si>
  <si>
    <t>722240124</t>
  </si>
  <si>
    <t>Kohout kulový plastový PPR DN 32</t>
  </si>
  <si>
    <t>-1248742013</t>
  </si>
  <si>
    <t>82</t>
  </si>
  <si>
    <t>722290226</t>
  </si>
  <si>
    <t>Zkouška těsnosti vodovodního potrubí závitového DN do 50</t>
  </si>
  <si>
    <t>-197093581</t>
  </si>
  <si>
    <t>83</t>
  </si>
  <si>
    <t>722290234</t>
  </si>
  <si>
    <t>Proplach a dezinfekce vodovodního potrubí DN do 80</t>
  </si>
  <si>
    <t>-36309462</t>
  </si>
  <si>
    <t>84</t>
  </si>
  <si>
    <t>998722201</t>
  </si>
  <si>
    <t>Přesun hmot procentní pro vnitřní vodovod v objektech v do 6 m</t>
  </si>
  <si>
    <t>-1394954118</t>
  </si>
  <si>
    <t>725</t>
  </si>
  <si>
    <t>Zdravotechnika - zařizovací předměty</t>
  </si>
  <si>
    <t>85</t>
  </si>
  <si>
    <t>725110811</t>
  </si>
  <si>
    <t>Demontáž klozetů splachovací s nádrží</t>
  </si>
  <si>
    <t>-42330175</t>
  </si>
  <si>
    <t>86</t>
  </si>
  <si>
    <t>725112022</t>
  </si>
  <si>
    <t>Klozet keramický závěsný na nosné stěny s hlubokým splachováním odpad vodorovný</t>
  </si>
  <si>
    <t>2063978540</t>
  </si>
  <si>
    <t>87</t>
  </si>
  <si>
    <t>725122817</t>
  </si>
  <si>
    <t>Demontáž pisoárových stání bez nádrže a jedním záchodkem</t>
  </si>
  <si>
    <t>514283751</t>
  </si>
  <si>
    <t>88</t>
  </si>
  <si>
    <t>725121527</t>
  </si>
  <si>
    <t>Pisoárový záchodek automatický s integrovaným napájecím zdrojem</t>
  </si>
  <si>
    <t>703082230</t>
  </si>
  <si>
    <t>89</t>
  </si>
  <si>
    <t>725210821</t>
  </si>
  <si>
    <t>Demontáž umyvadel bez výtokových armatur</t>
  </si>
  <si>
    <t>484932408</t>
  </si>
  <si>
    <t>90</t>
  </si>
  <si>
    <t>725211601</t>
  </si>
  <si>
    <t>Umyvadlo keramické bílé šířky 500 mm bez krytu na sifon připevněné na stěnu šrouby</t>
  </si>
  <si>
    <t>-30913713</t>
  </si>
  <si>
    <t>91</t>
  </si>
  <si>
    <t>725240811</t>
  </si>
  <si>
    <t>Demontáž kabin sprchových bez výtokových armatur</t>
  </si>
  <si>
    <t>1330987219</t>
  </si>
  <si>
    <t>92</t>
  </si>
  <si>
    <t>725240812</t>
  </si>
  <si>
    <t>Demontáž vaniček sprchových bez výtokových armatur</t>
  </si>
  <si>
    <t>760296411</t>
  </si>
  <si>
    <t>93</t>
  </si>
  <si>
    <t>725241213</t>
  </si>
  <si>
    <t>Vanička sprchová z litého polymermramoru čtvercová 900x900 mm</t>
  </si>
  <si>
    <t>843733271</t>
  </si>
  <si>
    <t>94</t>
  </si>
  <si>
    <t>725244123.RLT</t>
  </si>
  <si>
    <t>Dveře sprchové rámové se skleněnou výplní tl. 5 mm otvíravé dvoukřídlové ROLTECHNIK LLDO2 do niky na vaničku šířky 900 mm</t>
  </si>
  <si>
    <t>774901220</t>
  </si>
  <si>
    <t>95</t>
  </si>
  <si>
    <t>725330820</t>
  </si>
  <si>
    <t>Demontáž výlevka diturvitová</t>
  </si>
  <si>
    <t>-1581032532</t>
  </si>
  <si>
    <t>96</t>
  </si>
  <si>
    <t>725530811</t>
  </si>
  <si>
    <t>Demontáž ohřívač elektrický přepadový do 12 l</t>
  </si>
  <si>
    <t>-1593411374</t>
  </si>
  <si>
    <t>97</t>
  </si>
  <si>
    <t>725532102</t>
  </si>
  <si>
    <t>Elektrický ohřívač zásobníkový akumulační závěsný svislý 15 l / 2 kW</t>
  </si>
  <si>
    <t>988778362</t>
  </si>
  <si>
    <t>98</t>
  </si>
  <si>
    <t>725530823</t>
  </si>
  <si>
    <t>Demontáž ohřívač elektrický tlakový přes 50 do 200 l</t>
  </si>
  <si>
    <t>1800726073</t>
  </si>
  <si>
    <t>99</t>
  </si>
  <si>
    <t>725532124</t>
  </si>
  <si>
    <t>Elektrický ohřívač zásobníkový akumulační závěsný svislý 160 l / 2 kW</t>
  </si>
  <si>
    <t>-1194738188</t>
  </si>
  <si>
    <t>100</t>
  </si>
  <si>
    <t>725813112</t>
  </si>
  <si>
    <t>Ventil rohový pračkový G 3/4"</t>
  </si>
  <si>
    <t>363873876</t>
  </si>
  <si>
    <t>101</t>
  </si>
  <si>
    <t>725820801</t>
  </si>
  <si>
    <t>Demontáž baterie nástěnné do G 3 / 4</t>
  </si>
  <si>
    <t>862559892</t>
  </si>
  <si>
    <t>102</t>
  </si>
  <si>
    <t>725821312</t>
  </si>
  <si>
    <t>Baterie dřezová nástěnná páková s otáčivým kulatým ústím a délkou ramínka 300 mm</t>
  </si>
  <si>
    <t>2133681691</t>
  </si>
  <si>
    <t>103</t>
  </si>
  <si>
    <t>725822611</t>
  </si>
  <si>
    <t>Baterie umyvadlová stojánková páková bez výpusti</t>
  </si>
  <si>
    <t>-239812457</t>
  </si>
  <si>
    <t>104</t>
  </si>
  <si>
    <t>725849411</t>
  </si>
  <si>
    <t>Montáž baterie sprchové nástěnná s nastavitelnou výškou sprchy</t>
  </si>
  <si>
    <t>-585926702</t>
  </si>
  <si>
    <t>105</t>
  </si>
  <si>
    <t>55145590</t>
  </si>
  <si>
    <t>baterie sprchová páková včetně sprchové soupravy 150mm chrom</t>
  </si>
  <si>
    <t>-755035669</t>
  </si>
  <si>
    <t>Poznámka k položce:_x000D_
Sprchová souprava = velká pevná sprchová hlavice + samostatná ruční sprchová nastavitelná hlavice + mýdelník</t>
  </si>
  <si>
    <t>106</t>
  </si>
  <si>
    <t>725860811</t>
  </si>
  <si>
    <t>Demontáž uzávěrů zápachu jednoduchých</t>
  </si>
  <si>
    <t>-2007233747</t>
  </si>
  <si>
    <t>107</t>
  </si>
  <si>
    <t>725861101</t>
  </si>
  <si>
    <t>Zápachová uzávěrka pro umyvadla DN 32</t>
  </si>
  <si>
    <t>-1566880952</t>
  </si>
  <si>
    <t>108</t>
  </si>
  <si>
    <t>725861312</t>
  </si>
  <si>
    <t>Zápachová uzávěrka pro pračku a sušičku DN 40 podomítková</t>
  </si>
  <si>
    <t>-1875046184</t>
  </si>
  <si>
    <t>109</t>
  </si>
  <si>
    <t>725862113</t>
  </si>
  <si>
    <t>Zápachová uzávěrka pro dřezy s přípojkou pro pračku nebo myčku DN 40/50</t>
  </si>
  <si>
    <t>1411108270</t>
  </si>
  <si>
    <t>110</t>
  </si>
  <si>
    <t>725865311</t>
  </si>
  <si>
    <t>Zápachová uzávěrka sprchových van DN 40/50 s kulovým kloubem na odtoku</t>
  </si>
  <si>
    <t>-183005237</t>
  </si>
  <si>
    <t>111</t>
  </si>
  <si>
    <t>725865411</t>
  </si>
  <si>
    <t>Zápachová uzávěrka pisoárová DN 32/40</t>
  </si>
  <si>
    <t>-652854548</t>
  </si>
  <si>
    <t>112</t>
  </si>
  <si>
    <t>725291680</t>
  </si>
  <si>
    <t>Montáž osoušeče rukou</t>
  </si>
  <si>
    <t>-1209557435</t>
  </si>
  <si>
    <t>113</t>
  </si>
  <si>
    <t>55431062</t>
  </si>
  <si>
    <t>osušovač rukou elektrický nerezový matný kryt, čelní tlačítko</t>
  </si>
  <si>
    <t>606884046</t>
  </si>
  <si>
    <t>114</t>
  </si>
  <si>
    <t>725291652</t>
  </si>
  <si>
    <t>Montáž dávkovače tekutého mýdla</t>
  </si>
  <si>
    <t>852445667</t>
  </si>
  <si>
    <t>115</t>
  </si>
  <si>
    <t>55431098</t>
  </si>
  <si>
    <t>dávkovač tekutého mýdla nerez mat 0,8L</t>
  </si>
  <si>
    <t>2031826631</t>
  </si>
  <si>
    <t>116</t>
  </si>
  <si>
    <t>725291654</t>
  </si>
  <si>
    <t>Montáž zásobníku papírových ručníků</t>
  </si>
  <si>
    <t>-1192509418</t>
  </si>
  <si>
    <t>117</t>
  </si>
  <si>
    <t>55431084</t>
  </si>
  <si>
    <t>zásobník papírových ručníků skládaných nerezové provedení</t>
  </si>
  <si>
    <t>190337993</t>
  </si>
  <si>
    <t>118</t>
  </si>
  <si>
    <t>6000220869</t>
  </si>
  <si>
    <t>Koš nerezový 20 l, povrch matný</t>
  </si>
  <si>
    <t>2104677826</t>
  </si>
  <si>
    <t>Poznámka k položce:_x000D_
materiál: nerez mat , model: SLZN 80X , značka: Sanela_x000D_
Nerezový čtvercový koš, objem 20 l, povrch matný</t>
  </si>
  <si>
    <t>119</t>
  </si>
  <si>
    <t>725291666</t>
  </si>
  <si>
    <t>Montáž háčku</t>
  </si>
  <si>
    <t>-1331260985</t>
  </si>
  <si>
    <t>120</t>
  </si>
  <si>
    <t>SNL.SLZN57X</t>
  </si>
  <si>
    <t>Nerezový dvojitý háček - povrch matný</t>
  </si>
  <si>
    <t>-1443025273</t>
  </si>
  <si>
    <t>121</t>
  </si>
  <si>
    <t>725291664</t>
  </si>
  <si>
    <t>Montáž štětky závěsné</t>
  </si>
  <si>
    <t>1762195299</t>
  </si>
  <si>
    <t>122</t>
  </si>
  <si>
    <t>55779013</t>
  </si>
  <si>
    <t>štětka na WC závěsná nebo na podlahu kartáč nylon nerezové záchytné pouzdro mat</t>
  </si>
  <si>
    <t>-769390503</t>
  </si>
  <si>
    <t>123</t>
  </si>
  <si>
    <t>725291653</t>
  </si>
  <si>
    <t>Montáž zásobníku toaletních papírů</t>
  </si>
  <si>
    <t>-1545726760</t>
  </si>
  <si>
    <t>124</t>
  </si>
  <si>
    <t>55431090</t>
  </si>
  <si>
    <t>zásobník toaletních papírů nerez D 310mm</t>
  </si>
  <si>
    <t>-1659694250</t>
  </si>
  <si>
    <t>125</t>
  </si>
  <si>
    <t>725291620</t>
  </si>
  <si>
    <t>Zrcadlo v AL rámu nad umyvadlo</t>
  </si>
  <si>
    <t>607209172</t>
  </si>
  <si>
    <t>5*0,5*0,5</t>
  </si>
  <si>
    <t>126</t>
  </si>
  <si>
    <t>725980123</t>
  </si>
  <si>
    <t>Dvířka 30/30</t>
  </si>
  <si>
    <t>890795353</t>
  </si>
  <si>
    <t>127</t>
  </si>
  <si>
    <t>998725201</t>
  </si>
  <si>
    <t>Přesun hmot procentní pro zařizovací předměty v objektech v do 6 m</t>
  </si>
  <si>
    <t>1247782968</t>
  </si>
  <si>
    <t>726</t>
  </si>
  <si>
    <t>Zdravotechnika - předstěnové instalace</t>
  </si>
  <si>
    <t>128</t>
  </si>
  <si>
    <t>726111031</t>
  </si>
  <si>
    <t>Instalační předstěna - klozet s ovládáním zepředu v 1080 mm závěsný do masivní zděné kce</t>
  </si>
  <si>
    <t>1272128800</t>
  </si>
  <si>
    <t>129</t>
  </si>
  <si>
    <t>726191002</t>
  </si>
  <si>
    <t>Souprava pro předstěnovou montáž</t>
  </si>
  <si>
    <t>-888507312</t>
  </si>
  <si>
    <t>130</t>
  </si>
  <si>
    <t>998726211</t>
  </si>
  <si>
    <t>Přesun hmot procentní pro instalační prefabrikáty v objektech v do 6 m</t>
  </si>
  <si>
    <t>-871234221</t>
  </si>
  <si>
    <t>727</t>
  </si>
  <si>
    <t>Zdravotechnika - požární ochrana</t>
  </si>
  <si>
    <t>131</t>
  </si>
  <si>
    <t>727113002</t>
  </si>
  <si>
    <t>Trubní ucpávka ocelového potrubí s nehořlavou izolací DN 32 stěnou tl 100 mm požární odolnost EI 90-120</t>
  </si>
  <si>
    <t>1961052810</t>
  </si>
  <si>
    <t>132</t>
  </si>
  <si>
    <t>722259115</t>
  </si>
  <si>
    <t>Skříň pro hasicí přístroj</t>
  </si>
  <si>
    <t>1730919361</t>
  </si>
  <si>
    <t>1"chodba"</t>
  </si>
  <si>
    <t>133</t>
  </si>
  <si>
    <t>44932114</t>
  </si>
  <si>
    <t>přístroj hasicí ruční práškový PG 6 LE</t>
  </si>
  <si>
    <t>512</t>
  </si>
  <si>
    <t>-767861456</t>
  </si>
  <si>
    <t>742</t>
  </si>
  <si>
    <t>Elektroinstalace - slaboproud</t>
  </si>
  <si>
    <t>134</t>
  </si>
  <si>
    <t>131R.1</t>
  </si>
  <si>
    <t>19" metalický patch panel 24xRJ45 kat.6, plné osazený, nestíněný pro moduly Mini-Jack Panduit</t>
  </si>
  <si>
    <t>1762829660</t>
  </si>
  <si>
    <t>135</t>
  </si>
  <si>
    <t>37451135</t>
  </si>
  <si>
    <t>Patch panel telefonní ISDN 1U 25 portů 19"</t>
  </si>
  <si>
    <t>1753694134</t>
  </si>
  <si>
    <t>136</t>
  </si>
  <si>
    <t>131R</t>
  </si>
  <si>
    <t>19" vyvazovací panel 2U jednostranný, kanál 40x40</t>
  </si>
  <si>
    <t>-164086017</t>
  </si>
  <si>
    <t>137</t>
  </si>
  <si>
    <t>Pol114R</t>
  </si>
  <si>
    <t>Datová zásuvka pod omítku, nosná maska pro možnost instalace 2 keystonů, rámeček, design dle výběru investora</t>
  </si>
  <si>
    <t>ks</t>
  </si>
  <si>
    <t>-581520934</t>
  </si>
  <si>
    <t>Poznámka k položce:_x000D_
Zásuvka datová Panduit C2PAW kompletní, UTP 2-portová zásuvka pod omítku, arktická bílá</t>
  </si>
  <si>
    <t>138</t>
  </si>
  <si>
    <t>Pol117R</t>
  </si>
  <si>
    <t>Keystone Panduit 1xRJ45 kat.6, nestíněný</t>
  </si>
  <si>
    <t>565065985</t>
  </si>
  <si>
    <t>Poznámka k položce:_x000D_
Modul UTP Panduit CJ588BL, RJ-45, C5E, Mini-Jack</t>
  </si>
  <si>
    <t>8*2 'Přepočtené koeficientem množství</t>
  </si>
  <si>
    <t>139</t>
  </si>
  <si>
    <t>Pol118R</t>
  </si>
  <si>
    <t>Přístrojová krabice pod omítku</t>
  </si>
  <si>
    <t>264310560</t>
  </si>
  <si>
    <t>11+8</t>
  </si>
  <si>
    <t>140</t>
  </si>
  <si>
    <t>Pol122R</t>
  </si>
  <si>
    <t>Instalační datový kabel nestíněný U/UTP Cat.6 (třída E -250 MHz) 4 x 2 x AWG23/1 Belden včetně úchytů v rámci kabelové trasy</t>
  </si>
  <si>
    <t>1150177737</t>
  </si>
  <si>
    <t>16*30"vnitřní kabeláž pro jednotlivé datové zásuvky"</t>
  </si>
  <si>
    <t>11*25"EZS"</t>
  </si>
  <si>
    <t>141</t>
  </si>
  <si>
    <t>Pol125R</t>
  </si>
  <si>
    <t>Štítky pro označení kabelů (100ks)</t>
  </si>
  <si>
    <t>bal</t>
  </si>
  <si>
    <t>-462612497</t>
  </si>
  <si>
    <t>142</t>
  </si>
  <si>
    <t>Pol130R</t>
  </si>
  <si>
    <t>Elektroinstalační chránička ohebná, pr. 25mm, 750N/5cm</t>
  </si>
  <si>
    <t>1322541827</t>
  </si>
  <si>
    <t>8*3"datové zásuvky"</t>
  </si>
  <si>
    <t>11*3"EZS"</t>
  </si>
  <si>
    <t>143</t>
  </si>
  <si>
    <t>Pol138</t>
  </si>
  <si>
    <t>Drobný elektroinstalační materiál</t>
  </si>
  <si>
    <t>-1028338338</t>
  </si>
  <si>
    <t>144</t>
  </si>
  <si>
    <t>Pol139R</t>
  </si>
  <si>
    <t>Certifikované proměření metalické kabeláže dle zásad ISO 11801 včetně vyhotovení protokolů</t>
  </si>
  <si>
    <t>1968514206</t>
  </si>
  <si>
    <t>145</t>
  </si>
  <si>
    <t>Pol129R</t>
  </si>
  <si>
    <t>Zprovoznění a propojení nové datové sítě ve stávajícím datovém racku</t>
  </si>
  <si>
    <t>kpl</t>
  </si>
  <si>
    <t>-1209748254</t>
  </si>
  <si>
    <t>Poznámka k položce:_x000D_
Veškeré práce na zařízení musí být koordinovány s dotčenými správci ČD - Telematika a.s., TÚDC, SSZT aj.</t>
  </si>
  <si>
    <t>146</t>
  </si>
  <si>
    <t>HZS3222</t>
  </si>
  <si>
    <t>Hodinová zúčtovací sazba montér slaboproudých zařízení odborný</t>
  </si>
  <si>
    <t>hod</t>
  </si>
  <si>
    <t>-1693653382</t>
  </si>
  <si>
    <t>147</t>
  </si>
  <si>
    <t>998742201</t>
  </si>
  <si>
    <t>Přesun hmot procentní pro slaboproud v objektech v do 6 m</t>
  </si>
  <si>
    <t>-1029494190</t>
  </si>
  <si>
    <t>763</t>
  </si>
  <si>
    <t>Konstrukce suché výstavby</t>
  </si>
  <si>
    <t>148</t>
  </si>
  <si>
    <t>763131511</t>
  </si>
  <si>
    <t>SDK podhled deska 1xA 12,5 bez izolace jednovrstvá spodní kce profil CD+UD</t>
  </si>
  <si>
    <t>228862098</t>
  </si>
  <si>
    <t>(3,2+3,4+3,5+2,8)*4,4</t>
  </si>
  <si>
    <t>149</t>
  </si>
  <si>
    <t>763131551</t>
  </si>
  <si>
    <t>SDK podhled deska 1xH2 12,5 bez izolace jednovrstvá spodní kce profil CD+UD</t>
  </si>
  <si>
    <t>-683017060</t>
  </si>
  <si>
    <t>(2,6+1,9)*4,4"soc. zázemí"</t>
  </si>
  <si>
    <t>150</t>
  </si>
  <si>
    <t>763131714</t>
  </si>
  <si>
    <t>SDK podhled základní penetrační nátěr</t>
  </si>
  <si>
    <t>801589717</t>
  </si>
  <si>
    <t>117,39+19,8</t>
  </si>
  <si>
    <t>151</t>
  </si>
  <si>
    <t>763431001</t>
  </si>
  <si>
    <t>Montáž minerálního podhledu s vyjímatelnými panely vel. do 0,36 m2 na zavěšený viditelný rošt</t>
  </si>
  <si>
    <t>2144602671</t>
  </si>
  <si>
    <t>1,8*17,7"chodba"</t>
  </si>
  <si>
    <t>152</t>
  </si>
  <si>
    <t>59030570</t>
  </si>
  <si>
    <t>podhled kazetový bez děrování viditelný rastr tl 10mm 600x600mm</t>
  </si>
  <si>
    <t>-991563414</t>
  </si>
  <si>
    <t>31,86*1,1 'Přepočtené koeficientem množství</t>
  </si>
  <si>
    <t>153</t>
  </si>
  <si>
    <t>998763401</t>
  </si>
  <si>
    <t>Přesun hmot procentní pro sádrokartonové konstrukce v objektech v do 6 m</t>
  </si>
  <si>
    <t>-1344428237</t>
  </si>
  <si>
    <t>766</t>
  </si>
  <si>
    <t>Konstrukce truhlářské</t>
  </si>
  <si>
    <t>154</t>
  </si>
  <si>
    <t>766691914</t>
  </si>
  <si>
    <t>Vyvěšení nebo zavěšení dřevěných křídel dveří pl do 2 m2</t>
  </si>
  <si>
    <t>-95172888</t>
  </si>
  <si>
    <t>155</t>
  </si>
  <si>
    <t>766691932</t>
  </si>
  <si>
    <t>Seřízení plastového okenního nebo dveřního otvíracího a sklápěcího křídla</t>
  </si>
  <si>
    <t>461829195</t>
  </si>
  <si>
    <t>8*3+4+2*2"stávající okenní křídla"</t>
  </si>
  <si>
    <t>156</t>
  </si>
  <si>
    <t>766660001</t>
  </si>
  <si>
    <t>Montáž dveřních křídel otvíravých jednokřídlových š do 0,8 m do ocelové zárubně</t>
  </si>
  <si>
    <t>464080818</t>
  </si>
  <si>
    <t>157</t>
  </si>
  <si>
    <t>MSN.0027226.URS</t>
  </si>
  <si>
    <t>dveře interiérové jednokřídlé plné, DTD, CPL standard, 80x197</t>
  </si>
  <si>
    <t>-1423924992</t>
  </si>
  <si>
    <t>158</t>
  </si>
  <si>
    <t>MSN.0027225.URS</t>
  </si>
  <si>
    <t>dveře interiérové jednokřídlé plné, DTD, CPL standard, 70x197</t>
  </si>
  <si>
    <t>1398891807</t>
  </si>
  <si>
    <t>159</t>
  </si>
  <si>
    <t>61165314</t>
  </si>
  <si>
    <t>dveře jednokřídlé dřevotřískové protipožární EI (EW) 30 D3 povrch laminátový plné 900x1970-2100mm</t>
  </si>
  <si>
    <t>1256506410</t>
  </si>
  <si>
    <t>160</t>
  </si>
  <si>
    <t>766660729</t>
  </si>
  <si>
    <t>Montáž dveřního interiérového kování - štítku s klikou</t>
  </si>
  <si>
    <t>873146558</t>
  </si>
  <si>
    <t>161</t>
  </si>
  <si>
    <t>54914123</t>
  </si>
  <si>
    <t>kování rozetové klika/klika</t>
  </si>
  <si>
    <t>2022901684</t>
  </si>
  <si>
    <t>162</t>
  </si>
  <si>
    <t>766660728</t>
  </si>
  <si>
    <t>Montáž dveřního interiérového kování - zámku</t>
  </si>
  <si>
    <t>1182587203</t>
  </si>
  <si>
    <t>163</t>
  </si>
  <si>
    <t>54924011</t>
  </si>
  <si>
    <t>zámek zadlabací vložkový pravolevý</t>
  </si>
  <si>
    <t>-117753614</t>
  </si>
  <si>
    <t>164</t>
  </si>
  <si>
    <t>54964148</t>
  </si>
  <si>
    <t>vložka cylindrická</t>
  </si>
  <si>
    <t>-444613703</t>
  </si>
  <si>
    <t>165</t>
  </si>
  <si>
    <t>54924005</t>
  </si>
  <si>
    <t>zámek zadlabací mezipokojový levý pro WC kování rozteč 72x55mm</t>
  </si>
  <si>
    <t>-1699776344</t>
  </si>
  <si>
    <t>166</t>
  </si>
  <si>
    <t>766691811</t>
  </si>
  <si>
    <t>Demontáž parapetních desek dřevěných nebo plastových šířky do 300 mm</t>
  </si>
  <si>
    <t>1958963453</t>
  </si>
  <si>
    <t>167</t>
  </si>
  <si>
    <t>766694116</t>
  </si>
  <si>
    <t>Montáž parapetních desek dřevěných nebo plastových š do 30 cm</t>
  </si>
  <si>
    <t>-1288325358</t>
  </si>
  <si>
    <t>168</t>
  </si>
  <si>
    <t>61140080</t>
  </si>
  <si>
    <t>parapet plastový vnitřní š 300mm</t>
  </si>
  <si>
    <t>-1215350150</t>
  </si>
  <si>
    <t>169</t>
  </si>
  <si>
    <t>611444150</t>
  </si>
  <si>
    <t>koncovka k parapetu plastovému vnitřnímu 1 pár</t>
  </si>
  <si>
    <t>sada</t>
  </si>
  <si>
    <t>1340525531</t>
  </si>
  <si>
    <t>170</t>
  </si>
  <si>
    <t>766491851</t>
  </si>
  <si>
    <t>Demontáž prahů dveří jednokřídlových</t>
  </si>
  <si>
    <t>-1335039711</t>
  </si>
  <si>
    <t>171</t>
  </si>
  <si>
    <t>766695213</t>
  </si>
  <si>
    <t>Montáž truhlářských prahů dveří jednokřídlových š přes 10 cm</t>
  </si>
  <si>
    <t>1130629487</t>
  </si>
  <si>
    <t>172</t>
  </si>
  <si>
    <t>61187161</t>
  </si>
  <si>
    <t>práh dveřní dřevěný dubový tl 20mm dl 820mm š 150mm</t>
  </si>
  <si>
    <t>81410433</t>
  </si>
  <si>
    <t>173</t>
  </si>
  <si>
    <t>61187181</t>
  </si>
  <si>
    <t>práh dveřní dřevěný dubový tl 20mm dl 920mm š 150mm</t>
  </si>
  <si>
    <t>1197731825</t>
  </si>
  <si>
    <t>174</t>
  </si>
  <si>
    <t>998766201</t>
  </si>
  <si>
    <t>Přesun hmot procentní pro kce truhlářské v objektech v do 6 m</t>
  </si>
  <si>
    <t>-780824135</t>
  </si>
  <si>
    <t>767</t>
  </si>
  <si>
    <t>Konstrukce zámečnické</t>
  </si>
  <si>
    <t>175</t>
  </si>
  <si>
    <t>767996701</t>
  </si>
  <si>
    <t>Demontáž atypických zámečnických konstrukcí řezáním hm jednotlivých dílů do 50 kg</t>
  </si>
  <si>
    <t>kg</t>
  </si>
  <si>
    <t>1541784112</t>
  </si>
  <si>
    <t>176</t>
  </si>
  <si>
    <t>998767201</t>
  </si>
  <si>
    <t>Přesun hmot procentní pro zámečnické konstrukce v objektech v do 6 m</t>
  </si>
  <si>
    <t>-1038478395</t>
  </si>
  <si>
    <t>771</t>
  </si>
  <si>
    <t>Podlahy z dlaždic</t>
  </si>
  <si>
    <t>177</t>
  </si>
  <si>
    <t>771111011</t>
  </si>
  <si>
    <t>Vysátí podkladu před pokládkou dlažby</t>
  </si>
  <si>
    <t>-1048580670</t>
  </si>
  <si>
    <t>178</t>
  </si>
  <si>
    <t>771121011</t>
  </si>
  <si>
    <t>Nátěr penetrační na podlahu</t>
  </si>
  <si>
    <t>-1516566659</t>
  </si>
  <si>
    <t>179</t>
  </si>
  <si>
    <t>771151014</t>
  </si>
  <si>
    <t>Samonivelační stěrka podlah pevnosti 20 MPa tl přes 8 do 10 mm</t>
  </si>
  <si>
    <t>-924139376</t>
  </si>
  <si>
    <t>180</t>
  </si>
  <si>
    <t>771474142</t>
  </si>
  <si>
    <t>Montáž soklů z dlaždic keramických s požlábkem flexibilní lepidlo v přes 90 do 120 mm</t>
  </si>
  <si>
    <t>-707666458</t>
  </si>
  <si>
    <t>2*2,6+2*1,7+2*1,6+2*0,9+4*1,6+2*1,6+2*0,9"WC-M"</t>
  </si>
  <si>
    <t>2*2,5+2*1,9+4*1,8+4*0,9"WC-Ž"</t>
  </si>
  <si>
    <t>181</t>
  </si>
  <si>
    <t>59761175</t>
  </si>
  <si>
    <t>sokl keramický mrazuvzdorný povrch hladký/matný tl do 10mm výšky přes 90 do 120mm</t>
  </si>
  <si>
    <t>1790914261</t>
  </si>
  <si>
    <t>44,6*1,1 'Přepočtené koeficientem množství</t>
  </si>
  <si>
    <t>182</t>
  </si>
  <si>
    <t>771574416</t>
  </si>
  <si>
    <t>Montáž podlah keramických hladkých lepených cementovým flexibilním lepidlem přes 9 do 12 ks/m2</t>
  </si>
  <si>
    <t>2057024498</t>
  </si>
  <si>
    <t>183</t>
  </si>
  <si>
    <t>59761127</t>
  </si>
  <si>
    <t>dlažba keramická slinutá mrazuvzdorná R10/B povrch hladký/matný tl do 10mm přes 9 do 12ks/m2</t>
  </si>
  <si>
    <t>-1313574826</t>
  </si>
  <si>
    <t>19,8*1,1 'Přepočtené koeficientem množství</t>
  </si>
  <si>
    <t>184</t>
  </si>
  <si>
    <t>771591112</t>
  </si>
  <si>
    <t>Izolace pod dlažbu nátěrem nebo stěrkou ve dvou vrstvách</t>
  </si>
  <si>
    <t>-1198073738</t>
  </si>
  <si>
    <t>185</t>
  </si>
  <si>
    <t>771591117</t>
  </si>
  <si>
    <t>Podlahy spárování akrylem</t>
  </si>
  <si>
    <t>1477392690</t>
  </si>
  <si>
    <t>186</t>
  </si>
  <si>
    <t>771591123</t>
  </si>
  <si>
    <t>Podlahy separační provazec do pružných spar průměru 8 mm</t>
  </si>
  <si>
    <t>-960999122</t>
  </si>
  <si>
    <t>187</t>
  </si>
  <si>
    <t>771592011</t>
  </si>
  <si>
    <t>Čištění vnitřních ploch podlah nebo schodišť po položení dlažby chemickými prostředky</t>
  </si>
  <si>
    <t>-1359742589</t>
  </si>
  <si>
    <t>188</t>
  </si>
  <si>
    <t>998771201</t>
  </si>
  <si>
    <t>Přesun hmot procentní pro podlahy z dlaždic v objektech v do 6 m</t>
  </si>
  <si>
    <t>25350680</t>
  </si>
  <si>
    <t>776</t>
  </si>
  <si>
    <t>Podlahy povlakové</t>
  </si>
  <si>
    <t>189</t>
  </si>
  <si>
    <t>776201812</t>
  </si>
  <si>
    <t>Demontáž lepených povlakových podlah s podložkou ručně</t>
  </si>
  <si>
    <t>1346543526</t>
  </si>
  <si>
    <t>17,7*1,8+1,5*0,7"chodba"</t>
  </si>
  <si>
    <t>(3,2+3,4+3,5+2,8)*4,4+(7,7+2*3,2)*4,3</t>
  </si>
  <si>
    <t>190</t>
  </si>
  <si>
    <t>776991821</t>
  </si>
  <si>
    <t>Odstranění lepidla ručně z podlah</t>
  </si>
  <si>
    <t>-1939134783</t>
  </si>
  <si>
    <t>191</t>
  </si>
  <si>
    <t>776111311</t>
  </si>
  <si>
    <t>Vysátí podkladu povlakových podlah</t>
  </si>
  <si>
    <t>-928043072</t>
  </si>
  <si>
    <t>192</t>
  </si>
  <si>
    <t>776121111</t>
  </si>
  <si>
    <t>Vodou ředitelná penetrace savého podkladu povlakových podlah</t>
  </si>
  <si>
    <t>659156217</t>
  </si>
  <si>
    <t>193</t>
  </si>
  <si>
    <t>776141114</t>
  </si>
  <si>
    <t>Stěrka podlahová nivelační pro vyrovnání podkladu povlakových podlah pevnosti 20 MPa tl přes 8 do 10 mm</t>
  </si>
  <si>
    <t>135223732</t>
  </si>
  <si>
    <t>194</t>
  </si>
  <si>
    <t>776221111</t>
  </si>
  <si>
    <t>Lepení pásů z PVC standardním lepidlem</t>
  </si>
  <si>
    <t>-1314545006</t>
  </si>
  <si>
    <t>195</t>
  </si>
  <si>
    <t>ANV.0WSM20</t>
  </si>
  <si>
    <t>Podlahovina zátěžová Altro Wood</t>
  </si>
  <si>
    <t>-2006308291</t>
  </si>
  <si>
    <t>Poznámka k položce:_x000D_
hladká</t>
  </si>
  <si>
    <t>117,39"kanceláře, kuchyňka"</t>
  </si>
  <si>
    <t>117,39*1,15 'Přepočtené koeficientem množství</t>
  </si>
  <si>
    <t>196</t>
  </si>
  <si>
    <t>ANV.0VM20</t>
  </si>
  <si>
    <t>Podlahovina protiskluzová Altro VM 20 š. 2 m, tl. 2,0 mm</t>
  </si>
  <si>
    <t>1504476800</t>
  </si>
  <si>
    <t>Poznámka k položce:_x000D_
protiskluzová</t>
  </si>
  <si>
    <t>32,91"chodba"</t>
  </si>
  <si>
    <t>32,91*1,15 'Přepočtené koeficientem množství</t>
  </si>
  <si>
    <t>197</t>
  </si>
  <si>
    <t>776223112</t>
  </si>
  <si>
    <t>Spoj povlakových podlahovin z PVC svařováním za studena</t>
  </si>
  <si>
    <t>-279440629</t>
  </si>
  <si>
    <t>4*4,4+4*4,3</t>
  </si>
  <si>
    <t>198</t>
  </si>
  <si>
    <t>776401800</t>
  </si>
  <si>
    <t>Odstranění soklíků a lišt pryžových nebo plastových</t>
  </si>
  <si>
    <t>1937325615</t>
  </si>
  <si>
    <t>2*3,2+2*3,4+2*3,5+2*2,8+8*4,4</t>
  </si>
  <si>
    <t>2*17,7+2*1,8"chodba"</t>
  </si>
  <si>
    <t>2*7,7+4*3,2+8*4,3</t>
  </si>
  <si>
    <t>199</t>
  </si>
  <si>
    <t>776411111</t>
  </si>
  <si>
    <t>Montáž obvodových soklíků výšky do 80 mm</t>
  </si>
  <si>
    <t>-1893751291</t>
  </si>
  <si>
    <t>200</t>
  </si>
  <si>
    <t>ANV.0CF38R</t>
  </si>
  <si>
    <t>Žlab obrubový CF 38 R přísluš. k podlahovin. Altro</t>
  </si>
  <si>
    <t>1799910941</t>
  </si>
  <si>
    <t>Poznámka k položce:_x000D_
profil pro vytvoření fabionu</t>
  </si>
  <si>
    <t>162,6*1,15 'Přepočtené koeficientem množství</t>
  </si>
  <si>
    <t>201</t>
  </si>
  <si>
    <t>998776201</t>
  </si>
  <si>
    <t>Přesun hmot procentní pro podlahy povlakové v objektech v do 6 m</t>
  </si>
  <si>
    <t>-2022499702</t>
  </si>
  <si>
    <t>781</t>
  </si>
  <si>
    <t>Dokončovací práce - obklady</t>
  </si>
  <si>
    <t>202</t>
  </si>
  <si>
    <t>781111011</t>
  </si>
  <si>
    <t>Ometení (oprášení) stěny při přípravě podkladu</t>
  </si>
  <si>
    <t>342693227</t>
  </si>
  <si>
    <t>2,4*0,6+1,2*2"obklad kuchyň+sporák"</t>
  </si>
  <si>
    <t>(2*1,7+2*2,6)*2,2-2*0,7*2-0,8*2"předsíň WC"</t>
  </si>
  <si>
    <t>(2*0,9+2*2,6)*2,2-0,7*2"sprcha"</t>
  </si>
  <si>
    <t>4*1,6*2,2-2*0,7*2"pisoár"</t>
  </si>
  <si>
    <t>(2*0,9+2*1,6)*2,2-0,7*2"WC"</t>
  </si>
  <si>
    <t>(2*1,9+2*2,5)*2,2-2*0,7*2-0,8*2"předsíň ženy"</t>
  </si>
  <si>
    <t>(4*1,8+4*0,9)*2,2-2*0,7*2"sprcha,WC ženy"</t>
  </si>
  <si>
    <t>1"umyvadlo šatna"</t>
  </si>
  <si>
    <t>203</t>
  </si>
  <si>
    <t>781121011</t>
  </si>
  <si>
    <t>Nátěr penetrační na stěnu</t>
  </si>
  <si>
    <t>-538829743</t>
  </si>
  <si>
    <t>204</t>
  </si>
  <si>
    <t>781131112</t>
  </si>
  <si>
    <t>Izolace pod obklad nátěrem nebo stěrkou ve dvou vrstvách</t>
  </si>
  <si>
    <t>389327106</t>
  </si>
  <si>
    <t>2*3*2,2"sprchy"</t>
  </si>
  <si>
    <t>(2*2,6+2*1,7+2*0,9+2*2,6+4*1,6+2*1,6+2*0,9)*0,2"vytažení na stěnu -soc. zázemí muži"</t>
  </si>
  <si>
    <t>(2*2,5+2*1,9+2*1,8+2*0,9)*0,2"vytažení na stěnu - soc. zázemí ženy"</t>
  </si>
  <si>
    <t>205</t>
  </si>
  <si>
    <t>781131232</t>
  </si>
  <si>
    <t>Izolace pod obklad těsnícími pásy pro styčné nebo dilatační spáry</t>
  </si>
  <si>
    <t>-1709844422</t>
  </si>
  <si>
    <t>4*2,2+22*0,2</t>
  </si>
  <si>
    <t>206</t>
  </si>
  <si>
    <t>781131241</t>
  </si>
  <si>
    <t>Izolace pod obklad těsnícími pásy vnitřní kout</t>
  </si>
  <si>
    <t>587899754</t>
  </si>
  <si>
    <t>7*4</t>
  </si>
  <si>
    <t>207</t>
  </si>
  <si>
    <t>781131264</t>
  </si>
  <si>
    <t>Izolace pod obklad těsnícími pásy mezi podlahou a stěnou</t>
  </si>
  <si>
    <t>-2084323254</t>
  </si>
  <si>
    <t>2*1,7+2*2,6+2*2,6+2*0,9+4*1,6+2*1,6+2*0,9"soc. zázemí muži"</t>
  </si>
  <si>
    <t>2*2,5+2*1,9+4*1,8+4*0,9"soc. zázemí ženy"</t>
  </si>
  <si>
    <t>208</t>
  </si>
  <si>
    <t>781492211</t>
  </si>
  <si>
    <t>Montáž profilů rohových lepených flexibilním cementovým lepidlem</t>
  </si>
  <si>
    <t>259474871</t>
  </si>
  <si>
    <t>209</t>
  </si>
  <si>
    <t>19416012</t>
  </si>
  <si>
    <t>lišta ukončovací/rohová nerezová 10mm</t>
  </si>
  <si>
    <t>106067</t>
  </si>
  <si>
    <t>28*1,05 'Přepočtené koeficientem množství</t>
  </si>
  <si>
    <t>210</t>
  </si>
  <si>
    <t>781492251</t>
  </si>
  <si>
    <t>Montáž profilů ukončovacích lepených flexibilním cementovým lepidlem</t>
  </si>
  <si>
    <t>1030072956</t>
  </si>
  <si>
    <t>211</t>
  </si>
  <si>
    <t>220287161</t>
  </si>
  <si>
    <t>46,6*1,05 'Přepočtené koeficientem množství</t>
  </si>
  <si>
    <t>212</t>
  </si>
  <si>
    <t>781495117</t>
  </si>
  <si>
    <t>Spárování vnitřních obkladů akrylem</t>
  </si>
  <si>
    <t>-1191321186</t>
  </si>
  <si>
    <t>213</t>
  </si>
  <si>
    <t>781495123</t>
  </si>
  <si>
    <t>Separační provazec do pružných spar průměru 6 mm</t>
  </si>
  <si>
    <t>-1379473228</t>
  </si>
  <si>
    <t>214</t>
  </si>
  <si>
    <t>781474113</t>
  </si>
  <si>
    <t>Montáž obkladů vnitřních keramických hladkých přes 12 do 19 ks/m2 lepených flexibilním lepidlem</t>
  </si>
  <si>
    <t>76954276</t>
  </si>
  <si>
    <t>215</t>
  </si>
  <si>
    <t>59761711</t>
  </si>
  <si>
    <t>obklad keramický nemrazuvzdorný povrch hladký/matný tl do 10mm přes 12 do 19ks/m2</t>
  </si>
  <si>
    <t>462745487</t>
  </si>
  <si>
    <t>85,32*1,1 'Přepočtené koeficientem množství</t>
  </si>
  <si>
    <t>216</t>
  </si>
  <si>
    <t>781474118</t>
  </si>
  <si>
    <t>Montáž obkladů vnitřních keramických hladkých přes 45 do 50 ks/m2 lepených flexibilním lepidlem</t>
  </si>
  <si>
    <t>1080497957</t>
  </si>
  <si>
    <t>217</t>
  </si>
  <si>
    <t>59761716</t>
  </si>
  <si>
    <t>obklad keramický nemrazuvzdorný povrch hladký/matný tl do 10mm přes 35 do 45ks/m2</t>
  </si>
  <si>
    <t>203594331</t>
  </si>
  <si>
    <t>4,84*1,1 'Přepočtené koeficientem množství</t>
  </si>
  <si>
    <t>218</t>
  </si>
  <si>
    <t>781495141</t>
  </si>
  <si>
    <t>Průnik obkladem kruhový do DN 30</t>
  </si>
  <si>
    <t>569588109</t>
  </si>
  <si>
    <t>219</t>
  </si>
  <si>
    <t>781495142</t>
  </si>
  <si>
    <t>Průnik obkladem kruhový přes DN 30 do DN 90</t>
  </si>
  <si>
    <t>-818457003</t>
  </si>
  <si>
    <t>220</t>
  </si>
  <si>
    <t>781495143</t>
  </si>
  <si>
    <t>Průnik obkladem kruhový přes DN 90</t>
  </si>
  <si>
    <t>843775097</t>
  </si>
  <si>
    <t>221</t>
  </si>
  <si>
    <t>781495211</t>
  </si>
  <si>
    <t>Čištění vnitřních ploch stěn po provedení obkladu chemickými prostředky</t>
  </si>
  <si>
    <t>-1167085351</t>
  </si>
  <si>
    <t>222</t>
  </si>
  <si>
    <t>998781201</t>
  </si>
  <si>
    <t>Přesun hmot procentní pro obklady keramické v objektech v do 6 m</t>
  </si>
  <si>
    <t>1281972401</t>
  </si>
  <si>
    <t>783</t>
  </si>
  <si>
    <t>Dokončovací práce - nátěry</t>
  </si>
  <si>
    <t>223</t>
  </si>
  <si>
    <t>783101203</t>
  </si>
  <si>
    <t>Jemné obroušení podkladu truhlářských konstrukcí před provedením nátěru</t>
  </si>
  <si>
    <t>-641408121</t>
  </si>
  <si>
    <t>10*0,8*0,2+0,9*0,2"prahy"</t>
  </si>
  <si>
    <t>224</t>
  </si>
  <si>
    <t>783114101</t>
  </si>
  <si>
    <t>Základní jednonásobný syntetický nátěr truhlářských konstrukcí</t>
  </si>
  <si>
    <t>-1812857769</t>
  </si>
  <si>
    <t>225</t>
  </si>
  <si>
    <t>783118101</t>
  </si>
  <si>
    <t>Lazurovací jednonásobný syntetický nátěr truhlářských konstrukcí</t>
  </si>
  <si>
    <t>-892792351</t>
  </si>
  <si>
    <t>226</t>
  </si>
  <si>
    <t>783306801</t>
  </si>
  <si>
    <t>Odstranění nátěru ze zámečnických konstrukcí obroušením</t>
  </si>
  <si>
    <t>-1858337950</t>
  </si>
  <si>
    <t>227</t>
  </si>
  <si>
    <t>783301303</t>
  </si>
  <si>
    <t>Bezoplachové odrezivění zámečnických konstrukcí</t>
  </si>
  <si>
    <t>-1789367748</t>
  </si>
  <si>
    <t>228</t>
  </si>
  <si>
    <t>783301311</t>
  </si>
  <si>
    <t>Odmaštění zámečnických konstrukcí vodou ředitelným odmašťovačem</t>
  </si>
  <si>
    <t>-1261053562</t>
  </si>
  <si>
    <t>229</t>
  </si>
  <si>
    <t>783301401</t>
  </si>
  <si>
    <t>Ometení zámečnických konstrukcí</t>
  </si>
  <si>
    <t>-212857502</t>
  </si>
  <si>
    <t>230</t>
  </si>
  <si>
    <t>783314101</t>
  </si>
  <si>
    <t>Základní jednonásobný syntetický nátěr zámečnických konstrukcí</t>
  </si>
  <si>
    <t>1418045746</t>
  </si>
  <si>
    <t>231</t>
  </si>
  <si>
    <t>783315101</t>
  </si>
  <si>
    <t>Mezinátěr jednonásobný syntetický standardní zámečnických konstrukcí</t>
  </si>
  <si>
    <t>-305834229</t>
  </si>
  <si>
    <t>232</t>
  </si>
  <si>
    <t>783317101</t>
  </si>
  <si>
    <t>Krycí jednonásobný syntetický standardní nátěr zámečnických konstrukcí</t>
  </si>
  <si>
    <t>2010895881</t>
  </si>
  <si>
    <t>233</t>
  </si>
  <si>
    <t>783901451</t>
  </si>
  <si>
    <t>Zametení betonových podlah před provedením nátěru</t>
  </si>
  <si>
    <t>-1172746670</t>
  </si>
  <si>
    <t>234</t>
  </si>
  <si>
    <t>783901453</t>
  </si>
  <si>
    <t>Vysátí betonových podlah před provedením nátěru</t>
  </si>
  <si>
    <t>-679064567</t>
  </si>
  <si>
    <t>235</t>
  </si>
  <si>
    <t>783932171</t>
  </si>
  <si>
    <t>Celoplošné vyrovnání betonové podlahy cementovou stěrkou tl do 3 mm</t>
  </si>
  <si>
    <t>608439717</t>
  </si>
  <si>
    <t>236</t>
  </si>
  <si>
    <t>783932181</t>
  </si>
  <si>
    <t>Příplatek k ceně celoplošného betonové podlahy cementovou stěrkou za každý další 1 mm přes 3 mm</t>
  </si>
  <si>
    <t>574977894</t>
  </si>
  <si>
    <t>123,55*2 'Přepočtené koeficientem množství</t>
  </si>
  <si>
    <t>237</t>
  </si>
  <si>
    <t>783933151</t>
  </si>
  <si>
    <t>Penetrační epoxidový nátěr hladkých betonových podlah</t>
  </si>
  <si>
    <t>-992104053</t>
  </si>
  <si>
    <t>238</t>
  </si>
  <si>
    <t>783937163</t>
  </si>
  <si>
    <t>Krycí dvojnásobný epoxidový rozpouštědlový nátěr betonové podlahy</t>
  </si>
  <si>
    <t>-1399557421</t>
  </si>
  <si>
    <t>239</t>
  </si>
  <si>
    <t>783997151</t>
  </si>
  <si>
    <t>Příplatek k cenám krycího nátěru betonové podlahy za protiskluznou úpravu</t>
  </si>
  <si>
    <t>1145303911</t>
  </si>
  <si>
    <t>784</t>
  </si>
  <si>
    <t>Dokončovací práce - malby</t>
  </si>
  <si>
    <t>240</t>
  </si>
  <si>
    <t>784171101</t>
  </si>
  <si>
    <t>Zakrytí vnitřních podlah včetně pozdějšího odkrytí</t>
  </si>
  <si>
    <t>380527469</t>
  </si>
  <si>
    <t>19,8+150,3+6*15,05+3,8*8,75</t>
  </si>
  <si>
    <t>241</t>
  </si>
  <si>
    <t>58124842</t>
  </si>
  <si>
    <t>fólie pro malířské potřeby zakrývací tl 7µ 4x5m</t>
  </si>
  <si>
    <t>1640696784</t>
  </si>
  <si>
    <t>293,65*1,05 'Přepočtené koeficientem množství</t>
  </si>
  <si>
    <t>242</t>
  </si>
  <si>
    <t>784171111</t>
  </si>
  <si>
    <t>Zakrytí vnitřních ploch stěn v místnostech v do 3,80 m</t>
  </si>
  <si>
    <t>-1388708886</t>
  </si>
  <si>
    <t>243</t>
  </si>
  <si>
    <t>-801018755</t>
  </si>
  <si>
    <t>90,16*1,05 'Přepočtené koeficientem množství</t>
  </si>
  <si>
    <t>244</t>
  </si>
  <si>
    <t>784171121</t>
  </si>
  <si>
    <t>Zakrytí vnitřních ploch konstrukcí nebo prvků v místnostech v do 3,80 m</t>
  </si>
  <si>
    <t>-439407190</t>
  </si>
  <si>
    <t>245</t>
  </si>
  <si>
    <t>870954666</t>
  </si>
  <si>
    <t>30,7*1,05 'Přepočtené koeficientem množství</t>
  </si>
  <si>
    <t>246</t>
  </si>
  <si>
    <t>784121001</t>
  </si>
  <si>
    <t>Oškrabání malby v mísnostech v do 3,80 m</t>
  </si>
  <si>
    <t>1511909233</t>
  </si>
  <si>
    <t>820,44"st. stěny"</t>
  </si>
  <si>
    <t>6*15,05+3,8*8,75"stropy sklady"</t>
  </si>
  <si>
    <t>247</t>
  </si>
  <si>
    <t>784121011</t>
  </si>
  <si>
    <t>Rozmývání podkladu po oškrabání malby v místnostech v do 3,80 m</t>
  </si>
  <si>
    <t>887319260</t>
  </si>
  <si>
    <t>248</t>
  </si>
  <si>
    <t>784181121</t>
  </si>
  <si>
    <t>Hloubková jednonásobná bezbarvá penetrace podkladu v místnostech v do 3,80 m</t>
  </si>
  <si>
    <t>521917281</t>
  </si>
  <si>
    <t>848,52"štuk stěny"</t>
  </si>
  <si>
    <t>249</t>
  </si>
  <si>
    <t>784221101</t>
  </si>
  <si>
    <t>Dvojnásobné bílé malby ze směsí za sucha dobře otěruvzdorných v místnostech do 3,80 m</t>
  </si>
  <si>
    <t>191189007</t>
  </si>
  <si>
    <t>137,19"stropy SDK"</t>
  </si>
  <si>
    <t>786</t>
  </si>
  <si>
    <t>Dokončovací práce - čalounické úpravy</t>
  </si>
  <si>
    <t>250</t>
  </si>
  <si>
    <t>786624111-D</t>
  </si>
  <si>
    <t>Demontáž lamelové žaluzie do oken zdvojených dřevěných otevíravých, sklápěcích a vyklápěcích</t>
  </si>
  <si>
    <t>1561923502</t>
  </si>
  <si>
    <t>8*2,1*1,5+1,5*1,5</t>
  </si>
  <si>
    <t>251</t>
  </si>
  <si>
    <t>786624111</t>
  </si>
  <si>
    <t>Montáž lamelové žaluzie do oken zdvojených dřevěných otevíravých, sklápěcích a vyklápěcích</t>
  </si>
  <si>
    <t>225652707</t>
  </si>
  <si>
    <t>252</t>
  </si>
  <si>
    <t>553462000</t>
  </si>
  <si>
    <t>žaluzie horizontální interiérové</t>
  </si>
  <si>
    <t>-1212166895</t>
  </si>
  <si>
    <t>253</t>
  </si>
  <si>
    <t>998786201</t>
  </si>
  <si>
    <t>Přesun hmot procentní pro stínění a čalounické úpravy v objektech v do 6 m</t>
  </si>
  <si>
    <t>1320713705</t>
  </si>
  <si>
    <t>795</t>
  </si>
  <si>
    <t>Lokální vytápění</t>
  </si>
  <si>
    <t>254</t>
  </si>
  <si>
    <t>795121813</t>
  </si>
  <si>
    <t>Odpojení a odebrání přenosných kamen hmotnosti přes 250 kg</t>
  </si>
  <si>
    <t>1647494473</t>
  </si>
  <si>
    <t>002 - Oprava schodiště</t>
  </si>
  <si>
    <t xml:space="preserve">    997 - Přesun sutě</t>
  </si>
  <si>
    <t>1,5*3"stávající okna"</t>
  </si>
  <si>
    <t>943211111</t>
  </si>
  <si>
    <t>Montáž lešení prostorového rámového lehkého s podlahami zatížení do 200 kg/m2 v do 10 m</t>
  </si>
  <si>
    <t>1853168727</t>
  </si>
  <si>
    <t>3,1*4,4*6,5</t>
  </si>
  <si>
    <t>943211211</t>
  </si>
  <si>
    <t>Příplatek k lešení prostorovému rámovému lehkému s podlahami v do 10 m za první a ZKD den použití</t>
  </si>
  <si>
    <t>1911829685</t>
  </si>
  <si>
    <t>88,66*14 'Přepočtené koeficientem množství</t>
  </si>
  <si>
    <t>943211811</t>
  </si>
  <si>
    <t>Demontáž lešení prostorového rámového lehkého s podlahami zatížení do 200 kg/m2 v do 10 m</t>
  </si>
  <si>
    <t>-43356372</t>
  </si>
  <si>
    <t>953942121</t>
  </si>
  <si>
    <t>Osazování ochranných úhelníků</t>
  </si>
  <si>
    <t>428214091</t>
  </si>
  <si>
    <t>59030212</t>
  </si>
  <si>
    <t>úhelník na ochranu rohů Al 25x25mm</t>
  </si>
  <si>
    <t>1716654728</t>
  </si>
  <si>
    <t>2*3,1*5</t>
  </si>
  <si>
    <t>Přesun sutě</t>
  </si>
  <si>
    <t>0,249*19 'Přepočtené koeficientem množství</t>
  </si>
  <si>
    <t>0,251-0,226</t>
  </si>
  <si>
    <t>3,1*4,4"chodba - doplnění 2NP"</t>
  </si>
  <si>
    <t>13,64*1,1 'Přepočtené koeficientem množství</t>
  </si>
  <si>
    <t>-378876939</t>
  </si>
  <si>
    <t>-1437735736</t>
  </si>
  <si>
    <t>-584910963</t>
  </si>
  <si>
    <t>1610495668</t>
  </si>
  <si>
    <t>585868976</t>
  </si>
  <si>
    <t>3,1*1,5"mezipodesta"</t>
  </si>
  <si>
    <t>776222111</t>
  </si>
  <si>
    <t>Lepení pásů z PVC 2-složkovým lepidlem</t>
  </si>
  <si>
    <t>-524158892</t>
  </si>
  <si>
    <t>4,65*1,15 'Přepočtené koeficientem množství</t>
  </si>
  <si>
    <t>-1071500103</t>
  </si>
  <si>
    <t>776301812</t>
  </si>
  <si>
    <t>Odstranění lepených podlahovin s podložkou ze schodišťových stupňů</t>
  </si>
  <si>
    <t>-1458901492</t>
  </si>
  <si>
    <t>10*3,1"stupnice"</t>
  </si>
  <si>
    <t>11*3,1"podstupnice"</t>
  </si>
  <si>
    <t>776430811</t>
  </si>
  <si>
    <t>Odstranění hran schodišťových</t>
  </si>
  <si>
    <t>-180217822</t>
  </si>
  <si>
    <t>11*3,1</t>
  </si>
  <si>
    <t>776991822</t>
  </si>
  <si>
    <t>Odstranění lepidla ručně ze schodišťových stupňů</t>
  </si>
  <si>
    <t>1925041354</t>
  </si>
  <si>
    <t>776111323</t>
  </si>
  <si>
    <t>Vysátí podkladu povlakových podlah schodišťových stupňů</t>
  </si>
  <si>
    <t>2047184718</t>
  </si>
  <si>
    <t>10*3,1*0,4"stupnice"</t>
  </si>
  <si>
    <t>11*3,1*0,2"podstupnice"</t>
  </si>
  <si>
    <t>776121113</t>
  </si>
  <si>
    <t>Vodou ředitelná penetrace savého podkladu povlakových podlah schodišťových stupňů</t>
  </si>
  <si>
    <t>1662385321</t>
  </si>
  <si>
    <t>776141224</t>
  </si>
  <si>
    <t>Stěrka podlahová nivelační pro vyrovnání podkladu povlakových podlah schodišťových stupňů pevnosti 35 MPa tl přes 8 do 10 mm</t>
  </si>
  <si>
    <t>-664654510</t>
  </si>
  <si>
    <t>776143132</t>
  </si>
  <si>
    <t>Tmelení schodišťových podstupnic povlakových podlah stěrkou tl přes 3 do 5 mm</t>
  </si>
  <si>
    <t>741673027</t>
  </si>
  <si>
    <t>776144111</t>
  </si>
  <si>
    <t>Tmelení hran schodišťových povlakových podlah</t>
  </si>
  <si>
    <t>1995686419</t>
  </si>
  <si>
    <t>776321112</t>
  </si>
  <si>
    <t>Montáž podlahovin z PVC na stupnice šířky přes 300 mm</t>
  </si>
  <si>
    <t>-292789912</t>
  </si>
  <si>
    <t>85992806</t>
  </si>
  <si>
    <t>31*0,4</t>
  </si>
  <si>
    <t>12,4*1,15 'Přepočtené koeficientem množství</t>
  </si>
  <si>
    <t>776421211</t>
  </si>
  <si>
    <t>Montáž schodišťových samolepících lišt</t>
  </si>
  <si>
    <t>1656930265</t>
  </si>
  <si>
    <t>28342167</t>
  </si>
  <si>
    <t>hrana schodová z PVC 40x25x2mm</t>
  </si>
  <si>
    <t>206935906</t>
  </si>
  <si>
    <t>34,1*1,1 'Přepočtené koeficientem množství</t>
  </si>
  <si>
    <t>776321211</t>
  </si>
  <si>
    <t>Montáž podlahovin z PVC na podstupnice výšky do 200 mm</t>
  </si>
  <si>
    <t>1088306909</t>
  </si>
  <si>
    <t>1427734586</t>
  </si>
  <si>
    <t>34,1*0,2</t>
  </si>
  <si>
    <t>6,82*1,15 'Přepočtené koeficientem množství</t>
  </si>
  <si>
    <t>776421711</t>
  </si>
  <si>
    <t>Vložení nařezaných pásků z podlahoviny do lišt</t>
  </si>
  <si>
    <t>1676775130</t>
  </si>
  <si>
    <t>31+34,1</t>
  </si>
  <si>
    <t>1280459796</t>
  </si>
  <si>
    <t>2*11*0,2+2*10*0,6+3,1+2*1,5</t>
  </si>
  <si>
    <t>776411121</t>
  </si>
  <si>
    <t>Montáž schodišťových soklíků výšky do 60 mm</t>
  </si>
  <si>
    <t>1925705757</t>
  </si>
  <si>
    <t>22,5*1,15 'Přepočtené koeficientem množství</t>
  </si>
  <si>
    <t>783009421</t>
  </si>
  <si>
    <t>Bezpečnostní šrafování stěnových nebo podlahových hran</t>
  </si>
  <si>
    <t>-9167224</t>
  </si>
  <si>
    <t>2*12*1,5"zábradlí"</t>
  </si>
  <si>
    <t>889740006</t>
  </si>
  <si>
    <t>783801401</t>
  </si>
  <si>
    <t>Ometení omítek před provedením nátěru</t>
  </si>
  <si>
    <t>2131099656</t>
  </si>
  <si>
    <t>(5+3,1+5)*1,3"omyvatelná část schodiště"</t>
  </si>
  <si>
    <t>2*4*0,3"zrcátko"</t>
  </si>
  <si>
    <t>783813131</t>
  </si>
  <si>
    <t>Penetrační syntetický nátěr hladkých, tenkovrstvých zrnitých a štukových omítek</t>
  </si>
  <si>
    <t>12692237</t>
  </si>
  <si>
    <t>783817421</t>
  </si>
  <si>
    <t>Krycí dvojnásobný syntetický nátěr hladkých, zrnitých tenkovrstvých nebo štukových omítek</t>
  </si>
  <si>
    <t>-185194970</t>
  </si>
  <si>
    <t>4,65+19,22</t>
  </si>
  <si>
    <t>23,87*1,05 'Přepočtené koeficientem množství</t>
  </si>
  <si>
    <t>4,5*1,05 'Přepočtené koeficientem množství</t>
  </si>
  <si>
    <t>784111007</t>
  </si>
  <si>
    <t>Oprášení (ometení ) podkladu na schodišti podlaží v do 3,80 m</t>
  </si>
  <si>
    <t>574971405</t>
  </si>
  <si>
    <t>784181127</t>
  </si>
  <si>
    <t>Hloubková jednonásobná bezbarvá penetrace podkladu na schodišti podlaží v do 3,80 m</t>
  </si>
  <si>
    <t>353261487</t>
  </si>
  <si>
    <t>784211107</t>
  </si>
  <si>
    <t>Dvojnásobné bílé malby ze směsí za mokra výborně oděruvzdorných na schodišti v podlaží do 3,80 m</t>
  </si>
  <si>
    <t>197384577</t>
  </si>
  <si>
    <t>003 - Elektroinstalace</t>
  </si>
  <si>
    <t>D1 - Dodávky RE1 - začátek</t>
  </si>
  <si>
    <t xml:space="preserve">    D2 - ROZVADĚČE ZAPUŠTĚNÉ</t>
  </si>
  <si>
    <t xml:space="preserve">    D3 - ELEKTROMĚRY PŘÍMÉ NA DIN LIŠTU</t>
  </si>
  <si>
    <t xml:space="preserve">    D4 - SVODIČE PŘEPĚTÍ B+C</t>
  </si>
  <si>
    <t xml:space="preserve">    D5 - JISTIČE</t>
  </si>
  <si>
    <t xml:space="preserve">    D6 - PROUDOVÉ CHRÁNIČE S NADPROUDOVOU OCHRANOU</t>
  </si>
  <si>
    <t xml:space="preserve">    D7 - VODIČ JEDNOŽILOVÝ, IZOLACE PVC</t>
  </si>
  <si>
    <t xml:space="preserve">    D8 - Ukončení vodičů izolovaných zapojením v rozváděči nebo na přístroji</t>
  </si>
  <si>
    <t xml:space="preserve">    D9 - ZÁSLEPKY DO ROZVODNICE</t>
  </si>
  <si>
    <t>D10 - Dodávky RE1.1. - začátek</t>
  </si>
  <si>
    <t xml:space="preserve">    D11 - ROZVODNICE ZAPUŠTĚNÉ</t>
  </si>
  <si>
    <t xml:space="preserve">    D12 - HLAVNÍ VYPÍNAČE</t>
  </si>
  <si>
    <t>D13 - Montážní materiál a práce - začátek</t>
  </si>
  <si>
    <t xml:space="preserve">    D14 - LED SVÍTIDLA</t>
  </si>
  <si>
    <t xml:space="preserve">    D15 - PŘÍSTROJ SPÍNAČE, PŘEPÍNAČE (se šroubovými svorkami)</t>
  </si>
  <si>
    <t xml:space="preserve">    D16 - ZÁSUVKA NN</t>
  </si>
  <si>
    <t xml:space="preserve">    D17 - ZÁSUVKA S OCHRANOU PŘED PŘEPĚTÍM</t>
  </si>
  <si>
    <t xml:space="preserve">    D17.1 - ZÁSUVKA PRŮMYSLOVÁ, IP 44</t>
  </si>
  <si>
    <t xml:space="preserve">    D18 - RÁMEČEK JEDNONÁSOBNÝ</t>
  </si>
  <si>
    <t xml:space="preserve">    D19 - KRYT SPÍNAČE</t>
  </si>
  <si>
    <t xml:space="preserve">    D20 - KRABICE PŘÍSTROJOVÁ</t>
  </si>
  <si>
    <t xml:space="preserve">    D21 - PŘÍMOTOPNÉ KONVEKTORY A ELEKTRICKÉ TOPNÉ ŽEBŘÍKY</t>
  </si>
  <si>
    <t xml:space="preserve">    D22 - KABEL SILOVÝ,IZOLACE PVC</t>
  </si>
  <si>
    <t xml:space="preserve">    D23 - HODINOVE ZUCTOVACI SAZBY</t>
  </si>
  <si>
    <t xml:space="preserve">    D24 - KOORDINACE POSTUPU PRACI</t>
  </si>
  <si>
    <t xml:space="preserve">    D26 - PROVEDENI REVIZNICH ZKOUSEK DLE ČSN 33 2000-6 ed.2</t>
  </si>
  <si>
    <t>D27 - Zednické práce - začátek</t>
  </si>
  <si>
    <t xml:space="preserve">    D28 - VYSEKANI KAPSY PRO ROZVADĚČ VE ZDIVU CIHELNÉM</t>
  </si>
  <si>
    <t xml:space="preserve">    D30 - VYKROUŽENÍ KAPES VE ZDIVU CIHELNEM PRO KRABICE</t>
  </si>
  <si>
    <t xml:space="preserve">    D32 - VYSEKANI RYH VE ZDIVU CIHELNEM - HLOUBKA 30mm</t>
  </si>
  <si>
    <t xml:space="preserve">    D33 - VYBOURANI OTVORU VE ZDIVU CIHELNÉM DO PRŮM 60mm</t>
  </si>
  <si>
    <t xml:space="preserve">    D34 - HRUBA VYPLN RYH MALTOU</t>
  </si>
  <si>
    <t xml:space="preserve">    D35 - CISTENI BUDOV ZAMETANIM</t>
  </si>
  <si>
    <t xml:space="preserve">    D36 - ODVOZ SUTI</t>
  </si>
  <si>
    <t>D1</t>
  </si>
  <si>
    <t>Dodávky RE1 - začátek</t>
  </si>
  <si>
    <t>D2</t>
  </si>
  <si>
    <t>ROZVADĚČE ZAPUŠTĚNÉ</t>
  </si>
  <si>
    <t>Pol1</t>
  </si>
  <si>
    <t>Rozvaděč zapuštěný, IP30, 120 mod., 920x550x110mm</t>
  </si>
  <si>
    <t>D3</t>
  </si>
  <si>
    <t>ELEKTROMĚRY PŘÍMÉ NA DIN LIŠTU</t>
  </si>
  <si>
    <t>Pol2</t>
  </si>
  <si>
    <t>ED 310.DB třífázový dvoutarifní elektroměr 63A</t>
  </si>
  <si>
    <t>D4</t>
  </si>
  <si>
    <t>SVODIČE PŘEPĚTÍ B+C</t>
  </si>
  <si>
    <t>Pol3</t>
  </si>
  <si>
    <t>FLP-B+C MAXI V/3 kombinovaný svodič bleskových proudů a přepětí</t>
  </si>
  <si>
    <t>D5</t>
  </si>
  <si>
    <t>JISTIČE</t>
  </si>
  <si>
    <t>Pol4</t>
  </si>
  <si>
    <t>NBN350 Jistič 3 pól. 50A, char.B, 10 kA</t>
  </si>
  <si>
    <t>Pol5</t>
  </si>
  <si>
    <t>MBN320 Jistič 3 pól. 20A, char.B, 6 kA</t>
  </si>
  <si>
    <t>Pol6</t>
  </si>
  <si>
    <t>MBN116 Jistič 1 pól. 16A, char.B, 6 kA</t>
  </si>
  <si>
    <t>D6</t>
  </si>
  <si>
    <t>PROUDOVÉ CHRÁNIČE S NADPROUDOVOU OCHRANOU</t>
  </si>
  <si>
    <t>Pol7</t>
  </si>
  <si>
    <t>Proud.chr. s nadpr.ochr. char. B; 1+N; 6 kA; 0,03 A; In=13 A</t>
  </si>
  <si>
    <t>Pol8</t>
  </si>
  <si>
    <t>Proud.chr. s nadpr.ochr. char. B; 1+N; 6 kA; 0,03 A; In=16 A</t>
  </si>
  <si>
    <t>Pol9</t>
  </si>
  <si>
    <t>Proud.chr. s nadpr.ochr. char. B; 4 pól; 6 kA; 0,03 A; In=16 A</t>
  </si>
  <si>
    <t>D7</t>
  </si>
  <si>
    <t>VODIČ JEDNOŽILOVÝ, IZOLACE PVC</t>
  </si>
  <si>
    <t>Pol10</t>
  </si>
  <si>
    <t>CYY 6  černý</t>
  </si>
  <si>
    <t>Pol11</t>
  </si>
  <si>
    <t>CYY 6 hnědý</t>
  </si>
  <si>
    <t>Pol12</t>
  </si>
  <si>
    <t>CYY 6 šedý</t>
  </si>
  <si>
    <t>Pol13</t>
  </si>
  <si>
    <t>CYY 6 modrý</t>
  </si>
  <si>
    <t>Pol14</t>
  </si>
  <si>
    <t>CYY 10 černý</t>
  </si>
  <si>
    <t>Pol15</t>
  </si>
  <si>
    <t>CYY 10 hnědý</t>
  </si>
  <si>
    <t>Pol16</t>
  </si>
  <si>
    <t>CYY 10 šedý</t>
  </si>
  <si>
    <t>Pol17</t>
  </si>
  <si>
    <t>CYY 10 modrý</t>
  </si>
  <si>
    <t>Pol18</t>
  </si>
  <si>
    <t>CYY 10 zel./žl.</t>
  </si>
  <si>
    <t>Pol19</t>
  </si>
  <si>
    <t>CYA 16 zel./žl.</t>
  </si>
  <si>
    <t>D8</t>
  </si>
  <si>
    <t>Ukončení vodičů izolovaných zapojením v rozváděči nebo na přístroji</t>
  </si>
  <si>
    <t>Pol20</t>
  </si>
  <si>
    <t>do 2,5 mm2</t>
  </si>
  <si>
    <t>Pol21</t>
  </si>
  <si>
    <t>6 mm2</t>
  </si>
  <si>
    <t>Pol22</t>
  </si>
  <si>
    <t>10 mm2</t>
  </si>
  <si>
    <t>Pol23</t>
  </si>
  <si>
    <t>16 mm2</t>
  </si>
  <si>
    <t>D9</t>
  </si>
  <si>
    <t>ZÁSLEPKY DO ROZVODNICE</t>
  </si>
  <si>
    <t>Pol24</t>
  </si>
  <si>
    <t>Záslepka do rozvodnice Z10M bílá 10 modulů</t>
  </si>
  <si>
    <t>D10</t>
  </si>
  <si>
    <t>Dodávky RE1.1. - začátek</t>
  </si>
  <si>
    <t>D11</t>
  </si>
  <si>
    <t>ROZVODNICE ZAPUŠTĚNÉ</t>
  </si>
  <si>
    <t>Pol25</t>
  </si>
  <si>
    <t>Rozvodnice zapuštěná, IP40, 2-řadá, 24 mod., plná dvířka</t>
  </si>
  <si>
    <t>D12</t>
  </si>
  <si>
    <t>HLAVNÍ VYPÍNAČE</t>
  </si>
  <si>
    <t>Pol26</t>
  </si>
  <si>
    <t>Vypínač 3 pól. 32A</t>
  </si>
  <si>
    <t>Pol27</t>
  </si>
  <si>
    <t>D13</t>
  </si>
  <si>
    <t>Montážní materiál a práce - začátek</t>
  </si>
  <si>
    <t>D14</t>
  </si>
  <si>
    <t>LED SVÍTIDLA</t>
  </si>
  <si>
    <t>Pol28</t>
  </si>
  <si>
    <t>A - Svítidlo přisazené, 1196x296x60mm, 50W, 6100lm, K=4000, IP40</t>
  </si>
  <si>
    <t>Pol29</t>
  </si>
  <si>
    <t>B - Svítidlo přisazené, prům. 285mm, výška 89mm, 20W, 2150lm, K=4000, IP44</t>
  </si>
  <si>
    <t>Pol30</t>
  </si>
  <si>
    <t>C -Svítidlo přisazené, 1196x296x60mm, 35W, 4500lm, K=4000, IP40</t>
  </si>
  <si>
    <t>Pol31</t>
  </si>
  <si>
    <t>D - Svítidlo přisazené, prům. 375mm, výška 108mm, 27W, 3000lm, K=4000, IP44, PIR senzor</t>
  </si>
  <si>
    <t>Pol32</t>
  </si>
  <si>
    <t>E - Svítidlo přisazené, prům. 300mm, výška 82mm, 18W, 2200lm, K=4000</t>
  </si>
  <si>
    <t>Pol32.1</t>
  </si>
  <si>
    <t>H - Svítidlo přisazené 1270x86x90mm, 38W,5500lm, K=4000, IP65</t>
  </si>
  <si>
    <t>-1349494460</t>
  </si>
  <si>
    <t>Pol33</t>
  </si>
  <si>
    <t>N - Svítidlo přisazené nouzové, 350x120x75mm, 1W, 110lm, 3hod, IP65</t>
  </si>
  <si>
    <t>D15</t>
  </si>
  <si>
    <t>PŘÍSTROJ SPÍNAČE, PŘEPÍNAČE (se šroubovými svorkami)</t>
  </si>
  <si>
    <t>Pol34</t>
  </si>
  <si>
    <t>Přístroj spínače jednopólového; řazení 1, 1So</t>
  </si>
  <si>
    <t>D16</t>
  </si>
  <si>
    <t>ZÁSUVKA NN</t>
  </si>
  <si>
    <t>Pol35</t>
  </si>
  <si>
    <t>Zásuvka jednonásobná s clonkami; řazení 2P+PE</t>
  </si>
  <si>
    <t>Pol36</t>
  </si>
  <si>
    <t>Zásuvka dvojnásobná s natočenou dutinou, s clonkami; řazení 2x(2P+PE)</t>
  </si>
  <si>
    <t>D17</t>
  </si>
  <si>
    <t>ZÁSUVKA S OCHRANOU PŘED PŘEPĚTÍM</t>
  </si>
  <si>
    <t>Pol37</t>
  </si>
  <si>
    <t>Zásuvka jednonásobná s clonkami, s ochranou před přepětím, řazení 2P+PE</t>
  </si>
  <si>
    <t>Pol38</t>
  </si>
  <si>
    <t>Zásuvka dvojnásobná, s natočenou dutinou, s clonkami, s ochranou před přepětím, řazení 2x(2P+PE)</t>
  </si>
  <si>
    <t>D17.1</t>
  </si>
  <si>
    <t>ZÁSUVKA PRŮMYSLOVÁ, IP 44</t>
  </si>
  <si>
    <t>Pol38.1</t>
  </si>
  <si>
    <t>Zásuvka průmyslová, nástěnná montáž, řazení 3P+N+PE, IP 44, 16A/400V</t>
  </si>
  <si>
    <t>1688378089</t>
  </si>
  <si>
    <t>D18</t>
  </si>
  <si>
    <t>RÁMEČEK JEDNONÁSOBNÝ</t>
  </si>
  <si>
    <t>Pol39</t>
  </si>
  <si>
    <t>Rámeček pro elektroinstalační přístroje, jednonásobný</t>
  </si>
  <si>
    <t>D19</t>
  </si>
  <si>
    <t>KRYT SPÍNAČE</t>
  </si>
  <si>
    <t>Pol40</t>
  </si>
  <si>
    <t>Kryt spínače kolébkového</t>
  </si>
  <si>
    <t>D20</t>
  </si>
  <si>
    <t>KRABICE PŘÍSTROJOVÁ</t>
  </si>
  <si>
    <t>Pol41</t>
  </si>
  <si>
    <t>KPR 68/D Krabice přístrojová hluboká</t>
  </si>
  <si>
    <t>D21</t>
  </si>
  <si>
    <t>PŘÍMOTOPNÉ KONVEKTORY A ELEKTRICKÉ TOPNÉ ŽEBŘÍKY</t>
  </si>
  <si>
    <t>Pol42</t>
  </si>
  <si>
    <t>Přímotopný konvektor 0,5kW/230V, nástěnný</t>
  </si>
  <si>
    <t>Pol43</t>
  </si>
  <si>
    <t>Přímotopný konvektor 2,0kW/230V, nástěnný</t>
  </si>
  <si>
    <t>Pol44</t>
  </si>
  <si>
    <t>Přímotopný konvektor 2,5kW/230V, nástěnný</t>
  </si>
  <si>
    <t>Pol45</t>
  </si>
  <si>
    <t>Elektrický topný žebřík 0,4kW/230V nástěnný</t>
  </si>
  <si>
    <t>D22</t>
  </si>
  <si>
    <t>KABEL SILOVÝ,IZOLACE PVC</t>
  </si>
  <si>
    <t>Pol46</t>
  </si>
  <si>
    <t>CYKY-O 3x1,5</t>
  </si>
  <si>
    <t>Pol47</t>
  </si>
  <si>
    <t>CYKY-J 3x1,5</t>
  </si>
  <si>
    <t>Pol48</t>
  </si>
  <si>
    <t>CYKY-J 3x2,5</t>
  </si>
  <si>
    <t>Pol49</t>
  </si>
  <si>
    <t>CYKY-J 5x2,5</t>
  </si>
  <si>
    <t>Pol50</t>
  </si>
  <si>
    <t>CYKY-J 5x6</t>
  </si>
  <si>
    <t>D23</t>
  </si>
  <si>
    <t>HODINOVE ZUCTOVACI SAZBY</t>
  </si>
  <si>
    <t>Pol51</t>
  </si>
  <si>
    <t>Zabezpeceni pracoviste</t>
  </si>
  <si>
    <t>Pol52</t>
  </si>
  <si>
    <t>Napojeni na stavajici přívod</t>
  </si>
  <si>
    <t>D24</t>
  </si>
  <si>
    <t>KOORDINACE POSTUPU PRACI</t>
  </si>
  <si>
    <t>Pol53</t>
  </si>
  <si>
    <t>S ostatnimi profesemi</t>
  </si>
  <si>
    <t>D26</t>
  </si>
  <si>
    <t>PROVEDENI REVIZNICH ZKOUSEK DLE ČSN 33 2000-6 ed.2</t>
  </si>
  <si>
    <t>Pol54</t>
  </si>
  <si>
    <t>Revizni technik - výchozí RZ</t>
  </si>
  <si>
    <t>Pol55</t>
  </si>
  <si>
    <t>Vypracování protokolu UTZ-E</t>
  </si>
  <si>
    <t>Pol56</t>
  </si>
  <si>
    <t>Vydání Průkazu způsobilosti</t>
  </si>
  <si>
    <t>Pol57</t>
  </si>
  <si>
    <t>Spoluprace s reviz.technikem</t>
  </si>
  <si>
    <t>Poznámka k položce:_x000D_
Podružný materiál</t>
  </si>
  <si>
    <t>D27</t>
  </si>
  <si>
    <t>Zednické práce - začátek</t>
  </si>
  <si>
    <t>D28</t>
  </si>
  <si>
    <t>VYSEKANI KAPSY PRO ROZVADĚČ VE ZDIVU CIHELNÉM</t>
  </si>
  <si>
    <t>Pol58</t>
  </si>
  <si>
    <t>Kapsa 95 x 60  x 15cm</t>
  </si>
  <si>
    <t>Pol59</t>
  </si>
  <si>
    <t>Kapsa 40 x 35 x 10cm</t>
  </si>
  <si>
    <t>D30</t>
  </si>
  <si>
    <t>VYKROUŽENÍ KAPES VE ZDIVU CIHELNEM PRO KRABICE</t>
  </si>
  <si>
    <t>Pol60</t>
  </si>
  <si>
    <t>Vykroužení kapsy pro krabici v cihle do pr.80mm a hl.80mm</t>
  </si>
  <si>
    <t>D32</t>
  </si>
  <si>
    <t>VYSEKANI RYH VE ZDIVU CIHELNEM - HLOUBKA 30mm</t>
  </si>
  <si>
    <t>Pol61</t>
  </si>
  <si>
    <t>Sire 30 mm</t>
  </si>
  <si>
    <t>Pol62</t>
  </si>
  <si>
    <t>Sire 70 mm</t>
  </si>
  <si>
    <t>D33</t>
  </si>
  <si>
    <t>VYBOURANI OTVORU VE ZDIVU CIHELNÉM DO PRŮM 60mm</t>
  </si>
  <si>
    <t>Pol63</t>
  </si>
  <si>
    <t>Stena do 150mm</t>
  </si>
  <si>
    <t>Pol64</t>
  </si>
  <si>
    <t>Stena do 450mm</t>
  </si>
  <si>
    <t>D34</t>
  </si>
  <si>
    <t>HRUBA VYPLN RYH MALTOU</t>
  </si>
  <si>
    <t>Pol65</t>
  </si>
  <si>
    <t>Sire do 150 mm</t>
  </si>
  <si>
    <t>D35</t>
  </si>
  <si>
    <t>CISTENI BUDOV ZAMETANIM</t>
  </si>
  <si>
    <t>Pol66</t>
  </si>
  <si>
    <t>Hrubý úklid</t>
  </si>
  <si>
    <t>D36</t>
  </si>
  <si>
    <t>ODVOZ SUTI</t>
  </si>
  <si>
    <t>Pol67</t>
  </si>
  <si>
    <t>Naložení suti, odvoz kontejnerem, skládkovné</t>
  </si>
  <si>
    <t>004 -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</si>
  <si>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</si>
  <si>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</si>
  <si>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</si>
  <si>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</si>
  <si>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</si>
  <si>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</si>
  <si>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</si>
  <si>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</si>
  <si>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</si>
  <si>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</si>
  <si>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</si>
  <si>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1295635494</t>
  </si>
  <si>
    <t>Poznámka k položce:_x000D_
Zahrnuje i zábory vč. poplatků a ostatní konstrukce a práce na zařízení a zabezpečení staveniště, náhradní přístup, náhradní energie a média, zabezpečení přístupu po dobu opravy užívaných prostor aj.</t>
  </si>
  <si>
    <t>VRN7</t>
  </si>
  <si>
    <t>Provozní vlivy</t>
  </si>
  <si>
    <t>070001000</t>
  </si>
  <si>
    <t>Provozní vlivy, dozory aj.</t>
  </si>
  <si>
    <t>-947440869</t>
  </si>
  <si>
    <t>Poznámka k položce:_x000D_
zahrnuje, zabezpečení prací za plného provozu objektu, v případě nutnosti vytyčení a zabezpečení inž. sítí  včetně projednání,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</si>
  <si>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</si>
  <si>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</si>
  <si>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</si>
  <si>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</si>
  <si>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-431307811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</si>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</sst>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125</xdr:row>
      <xdr:rowOff>0</xdr:rowOff>
    </xdr:from>
    <xdr:to>
      <xdr:col>9</xdr:col>
      <xdr:colOff>1215390</xdr:colOff>
      <xdr:row>129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114</xdr:row>
      <xdr:rowOff>0</xdr:rowOff>
    </xdr:from>
    <xdr:to>
      <xdr:col>9</xdr:col>
      <xdr:colOff>1215390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141</xdr:row>
      <xdr:rowOff>0</xdr:rowOff>
    </xdr:from>
    <xdr:to>
      <xdr:col>9</xdr:col>
      <xdr:colOff>1215390</xdr:colOff>
      <xdr:row>145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D4" sqref="D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2"/>
      <c r="AL5" s="22"/>
      <c r="AM5" s="22"/>
      <c r="AN5" s="22"/>
      <c r="AO5" s="22"/>
      <c r="AP5" s="22"/>
      <c r="AQ5" s="22"/>
      <c r="AR5" s="20"/>
      <c r="BE5" s="26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6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2"/>
      <c r="AL6" s="22"/>
      <c r="AM6" s="22"/>
      <c r="AN6" s="22"/>
      <c r="AO6" s="22"/>
      <c r="AP6" s="22"/>
      <c r="AQ6" s="22"/>
      <c r="AR6" s="20"/>
      <c r="BE6" s="26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2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6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6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2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62"/>
      <c r="BS13" s="17" t="s">
        <v>6</v>
      </c>
    </row>
    <row r="14" spans="1:74" ht="12.75">
      <c r="B14" s="21"/>
      <c r="C14" s="22"/>
      <c r="D14" s="22"/>
      <c r="E14" s="267" t="s">
        <v>31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6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2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62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2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2"/>
      <c r="BS19" s="17" t="s">
        <v>6</v>
      </c>
    </row>
    <row r="20" spans="1:71" s="1" customFormat="1" ht="18.399999999999999" customHeight="1">
      <c r="B20" s="21"/>
      <c r="C20" s="22"/>
      <c r="D20" s="22"/>
      <c r="E20" s="27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62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2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2"/>
    </row>
    <row r="23" spans="1:71" s="1" customFormat="1" ht="16.5" customHeight="1">
      <c r="B23" s="21"/>
      <c r="C23" s="22"/>
      <c r="D23" s="22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2"/>
      <c r="AP23" s="22"/>
      <c r="AQ23" s="22"/>
      <c r="AR23" s="20"/>
      <c r="BE23" s="26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2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0">
        <f>ROUND(AG94,2)</f>
        <v>0</v>
      </c>
      <c r="AL26" s="271"/>
      <c r="AM26" s="271"/>
      <c r="AN26" s="271"/>
      <c r="AO26" s="271"/>
      <c r="AP26" s="36"/>
      <c r="AQ26" s="36"/>
      <c r="AR26" s="39"/>
      <c r="BE26" s="26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2" t="s">
        <v>38</v>
      </c>
      <c r="M28" s="272"/>
      <c r="N28" s="272"/>
      <c r="O28" s="272"/>
      <c r="P28" s="272"/>
      <c r="Q28" s="36"/>
      <c r="R28" s="36"/>
      <c r="S28" s="36"/>
      <c r="T28" s="36"/>
      <c r="U28" s="36"/>
      <c r="V28" s="36"/>
      <c r="W28" s="272" t="s">
        <v>39</v>
      </c>
      <c r="X28" s="272"/>
      <c r="Y28" s="272"/>
      <c r="Z28" s="272"/>
      <c r="AA28" s="272"/>
      <c r="AB28" s="272"/>
      <c r="AC28" s="272"/>
      <c r="AD28" s="272"/>
      <c r="AE28" s="272"/>
      <c r="AF28" s="36"/>
      <c r="AG28" s="36"/>
      <c r="AH28" s="36"/>
      <c r="AI28" s="36"/>
      <c r="AJ28" s="36"/>
      <c r="AK28" s="272" t="s">
        <v>40</v>
      </c>
      <c r="AL28" s="272"/>
      <c r="AM28" s="272"/>
      <c r="AN28" s="272"/>
      <c r="AO28" s="272"/>
      <c r="AP28" s="36"/>
      <c r="AQ28" s="36"/>
      <c r="AR28" s="39"/>
      <c r="BE28" s="262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56">
        <v>0.21</v>
      </c>
      <c r="M29" s="255"/>
      <c r="N29" s="255"/>
      <c r="O29" s="255"/>
      <c r="P29" s="255"/>
      <c r="Q29" s="41"/>
      <c r="R29" s="41"/>
      <c r="S29" s="41"/>
      <c r="T29" s="41"/>
      <c r="U29" s="41"/>
      <c r="V29" s="41"/>
      <c r="W29" s="254">
        <f>ROUND(AZ94, 2)</f>
        <v>0</v>
      </c>
      <c r="X29" s="255"/>
      <c r="Y29" s="255"/>
      <c r="Z29" s="255"/>
      <c r="AA29" s="255"/>
      <c r="AB29" s="255"/>
      <c r="AC29" s="255"/>
      <c r="AD29" s="255"/>
      <c r="AE29" s="255"/>
      <c r="AF29" s="41"/>
      <c r="AG29" s="41"/>
      <c r="AH29" s="41"/>
      <c r="AI29" s="41"/>
      <c r="AJ29" s="41"/>
      <c r="AK29" s="254">
        <f>ROUND(AV94, 2)</f>
        <v>0</v>
      </c>
      <c r="AL29" s="255"/>
      <c r="AM29" s="255"/>
      <c r="AN29" s="255"/>
      <c r="AO29" s="255"/>
      <c r="AP29" s="41"/>
      <c r="AQ29" s="41"/>
      <c r="AR29" s="42"/>
      <c r="BE29" s="263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56">
        <v>0.12</v>
      </c>
      <c r="M30" s="255"/>
      <c r="N30" s="255"/>
      <c r="O30" s="255"/>
      <c r="P30" s="255"/>
      <c r="Q30" s="41"/>
      <c r="R30" s="41"/>
      <c r="S30" s="41"/>
      <c r="T30" s="41"/>
      <c r="U30" s="41"/>
      <c r="V30" s="41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41"/>
      <c r="AG30" s="41"/>
      <c r="AH30" s="41"/>
      <c r="AI30" s="41"/>
      <c r="AJ30" s="41"/>
      <c r="AK30" s="254">
        <f>ROUND(AW94, 2)</f>
        <v>0</v>
      </c>
      <c r="AL30" s="255"/>
      <c r="AM30" s="255"/>
      <c r="AN30" s="255"/>
      <c r="AO30" s="255"/>
      <c r="AP30" s="41"/>
      <c r="AQ30" s="41"/>
      <c r="AR30" s="42"/>
      <c r="BE30" s="263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56">
        <v>0.21</v>
      </c>
      <c r="M31" s="255"/>
      <c r="N31" s="255"/>
      <c r="O31" s="255"/>
      <c r="P31" s="255"/>
      <c r="Q31" s="41"/>
      <c r="R31" s="41"/>
      <c r="S31" s="41"/>
      <c r="T31" s="41"/>
      <c r="U31" s="41"/>
      <c r="V31" s="41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41"/>
      <c r="AG31" s="41"/>
      <c r="AH31" s="41"/>
      <c r="AI31" s="41"/>
      <c r="AJ31" s="41"/>
      <c r="AK31" s="254">
        <v>0</v>
      </c>
      <c r="AL31" s="255"/>
      <c r="AM31" s="255"/>
      <c r="AN31" s="255"/>
      <c r="AO31" s="255"/>
      <c r="AP31" s="41"/>
      <c r="AQ31" s="41"/>
      <c r="AR31" s="42"/>
      <c r="BE31" s="263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56">
        <v>0.12</v>
      </c>
      <c r="M32" s="255"/>
      <c r="N32" s="255"/>
      <c r="O32" s="255"/>
      <c r="P32" s="255"/>
      <c r="Q32" s="41"/>
      <c r="R32" s="41"/>
      <c r="S32" s="41"/>
      <c r="T32" s="41"/>
      <c r="U32" s="41"/>
      <c r="V32" s="41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41"/>
      <c r="AG32" s="41"/>
      <c r="AH32" s="41"/>
      <c r="AI32" s="41"/>
      <c r="AJ32" s="41"/>
      <c r="AK32" s="254">
        <v>0</v>
      </c>
      <c r="AL32" s="255"/>
      <c r="AM32" s="255"/>
      <c r="AN32" s="255"/>
      <c r="AO32" s="255"/>
      <c r="AP32" s="41"/>
      <c r="AQ32" s="41"/>
      <c r="AR32" s="42"/>
      <c r="BE32" s="263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56">
        <v>0</v>
      </c>
      <c r="M33" s="255"/>
      <c r="N33" s="255"/>
      <c r="O33" s="255"/>
      <c r="P33" s="255"/>
      <c r="Q33" s="41"/>
      <c r="R33" s="41"/>
      <c r="S33" s="41"/>
      <c r="T33" s="41"/>
      <c r="U33" s="41"/>
      <c r="V33" s="41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41"/>
      <c r="AG33" s="41"/>
      <c r="AH33" s="41"/>
      <c r="AI33" s="41"/>
      <c r="AJ33" s="41"/>
      <c r="AK33" s="254">
        <v>0</v>
      </c>
      <c r="AL33" s="255"/>
      <c r="AM33" s="255"/>
      <c r="AN33" s="255"/>
      <c r="AO33" s="255"/>
      <c r="AP33" s="41"/>
      <c r="AQ33" s="41"/>
      <c r="AR33" s="42"/>
      <c r="BE33" s="263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2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60" t="s">
        <v>49</v>
      </c>
      <c r="Y35" s="258"/>
      <c r="Z35" s="258"/>
      <c r="AA35" s="258"/>
      <c r="AB35" s="258"/>
      <c r="AC35" s="45"/>
      <c r="AD35" s="45"/>
      <c r="AE35" s="45"/>
      <c r="AF35" s="45"/>
      <c r="AG35" s="45"/>
      <c r="AH35" s="45"/>
      <c r="AI35" s="45"/>
      <c r="AJ35" s="45"/>
      <c r="AK35" s="257">
        <f>SUM(AK26:AK33)</f>
        <v>0</v>
      </c>
      <c r="AL35" s="258"/>
      <c r="AM35" s="258"/>
      <c r="AN35" s="258"/>
      <c r="AO35" s="25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Pha_Vysocany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3" t="str">
        <f>K6</f>
        <v>Praha Vysočany - oprava vnitřních prostor měnírny (2NP)</v>
      </c>
      <c r="M85" s="284"/>
      <c r="N85" s="284"/>
      <c r="O85" s="284"/>
      <c r="P85" s="284"/>
      <c r="Q85" s="284"/>
      <c r="R85" s="284"/>
      <c r="S85" s="284"/>
      <c r="T85" s="284"/>
      <c r="U85" s="284"/>
      <c r="V85" s="284"/>
      <c r="W85" s="284"/>
      <c r="X85" s="284"/>
      <c r="Y85" s="284"/>
      <c r="Z85" s="284"/>
      <c r="AA85" s="284"/>
      <c r="AB85" s="284"/>
      <c r="AC85" s="284"/>
      <c r="AD85" s="284"/>
      <c r="AE85" s="284"/>
      <c r="AF85" s="284"/>
      <c r="AG85" s="284"/>
      <c r="AH85" s="284"/>
      <c r="AI85" s="284"/>
      <c r="AJ85" s="284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žst. Praha Vysočany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5" t="str">
        <f>IF(AN8= "","",AN8)</f>
        <v>29. 5. 2024</v>
      </c>
      <c r="AN87" s="28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86" t="str">
        <f>IF(E17="","",E17)</f>
        <v xml:space="preserve"> </v>
      </c>
      <c r="AN89" s="287"/>
      <c r="AO89" s="287"/>
      <c r="AP89" s="287"/>
      <c r="AQ89" s="36"/>
      <c r="AR89" s="39"/>
      <c r="AS89" s="288" t="s">
        <v>57</v>
      </c>
      <c r="AT89" s="28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86" t="str">
        <f>IF(E20="","",E20)</f>
        <v/>
      </c>
      <c r="AN90" s="287"/>
      <c r="AO90" s="287"/>
      <c r="AP90" s="287"/>
      <c r="AQ90" s="36"/>
      <c r="AR90" s="39"/>
      <c r="AS90" s="290"/>
      <c r="AT90" s="29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2"/>
      <c r="AT91" s="29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8" t="s">
        <v>58</v>
      </c>
      <c r="D92" s="279"/>
      <c r="E92" s="279"/>
      <c r="F92" s="279"/>
      <c r="G92" s="279"/>
      <c r="H92" s="73"/>
      <c r="I92" s="281" t="s">
        <v>59</v>
      </c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  <c r="AE92" s="279"/>
      <c r="AF92" s="279"/>
      <c r="AG92" s="280" t="s">
        <v>60</v>
      </c>
      <c r="AH92" s="279"/>
      <c r="AI92" s="279"/>
      <c r="AJ92" s="279"/>
      <c r="AK92" s="279"/>
      <c r="AL92" s="279"/>
      <c r="AM92" s="279"/>
      <c r="AN92" s="281" t="s">
        <v>61</v>
      </c>
      <c r="AO92" s="279"/>
      <c r="AP92" s="282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6">
        <f>ROUND(SUM(AG95:AG98),2)</f>
        <v>0</v>
      </c>
      <c r="AH94" s="276"/>
      <c r="AI94" s="276"/>
      <c r="AJ94" s="276"/>
      <c r="AK94" s="276"/>
      <c r="AL94" s="276"/>
      <c r="AM94" s="276"/>
      <c r="AN94" s="277">
        <f>SUM(AG94,AT94)</f>
        <v>0</v>
      </c>
      <c r="AO94" s="277"/>
      <c r="AP94" s="277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16.5" customHeight="1">
      <c r="A95" s="93" t="s">
        <v>81</v>
      </c>
      <c r="B95" s="94"/>
      <c r="C95" s="95"/>
      <c r="D95" s="275" t="s">
        <v>82</v>
      </c>
      <c r="E95" s="275"/>
      <c r="F95" s="275"/>
      <c r="G95" s="275"/>
      <c r="H95" s="275"/>
      <c r="I95" s="96"/>
      <c r="J95" s="275" t="s">
        <v>83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3">
        <f>'001 - Stavební část 2NP'!J30</f>
        <v>0</v>
      </c>
      <c r="AH95" s="274"/>
      <c r="AI95" s="274"/>
      <c r="AJ95" s="274"/>
      <c r="AK95" s="274"/>
      <c r="AL95" s="274"/>
      <c r="AM95" s="274"/>
      <c r="AN95" s="273">
        <f>SUM(AG95,AT95)</f>
        <v>0</v>
      </c>
      <c r="AO95" s="274"/>
      <c r="AP95" s="274"/>
      <c r="AQ95" s="97" t="s">
        <v>84</v>
      </c>
      <c r="AR95" s="98"/>
      <c r="AS95" s="99">
        <v>0</v>
      </c>
      <c r="AT95" s="100">
        <f>ROUND(SUM(AV95:AW95),2)</f>
        <v>0</v>
      </c>
      <c r="AU95" s="101">
        <f>'001 - Stavební část 2NP'!P139</f>
        <v>0</v>
      </c>
      <c r="AV95" s="100">
        <f>'001 - Stavební část 2NP'!J33</f>
        <v>0</v>
      </c>
      <c r="AW95" s="100">
        <f>'001 - Stavební část 2NP'!J34</f>
        <v>0</v>
      </c>
      <c r="AX95" s="100">
        <f>'001 - Stavební část 2NP'!J35</f>
        <v>0</v>
      </c>
      <c r="AY95" s="100">
        <f>'001 - Stavební část 2NP'!J36</f>
        <v>0</v>
      </c>
      <c r="AZ95" s="100">
        <f>'001 - Stavební část 2NP'!F33</f>
        <v>0</v>
      </c>
      <c r="BA95" s="100">
        <f>'001 - Stavební část 2NP'!F34</f>
        <v>0</v>
      </c>
      <c r="BB95" s="100">
        <f>'001 - Stavební část 2NP'!F35</f>
        <v>0</v>
      </c>
      <c r="BC95" s="100">
        <f>'001 - Stavební část 2NP'!F36</f>
        <v>0</v>
      </c>
      <c r="BD95" s="102">
        <f>'001 - Stavební část 2NP'!F37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75" t="s">
        <v>88</v>
      </c>
      <c r="E96" s="275"/>
      <c r="F96" s="275"/>
      <c r="G96" s="275"/>
      <c r="H96" s="275"/>
      <c r="I96" s="96"/>
      <c r="J96" s="275" t="s">
        <v>89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3">
        <f>'002 - Oprava schodiště'!J30</f>
        <v>0</v>
      </c>
      <c r="AH96" s="274"/>
      <c r="AI96" s="274"/>
      <c r="AJ96" s="274"/>
      <c r="AK96" s="274"/>
      <c r="AL96" s="274"/>
      <c r="AM96" s="274"/>
      <c r="AN96" s="273">
        <f>SUM(AG96,AT96)</f>
        <v>0</v>
      </c>
      <c r="AO96" s="274"/>
      <c r="AP96" s="274"/>
      <c r="AQ96" s="97" t="s">
        <v>84</v>
      </c>
      <c r="AR96" s="98"/>
      <c r="AS96" s="99">
        <v>0</v>
      </c>
      <c r="AT96" s="100">
        <f>ROUND(SUM(AV96:AW96),2)</f>
        <v>0</v>
      </c>
      <c r="AU96" s="101">
        <f>'002 - Oprava schodiště'!P128</f>
        <v>0</v>
      </c>
      <c r="AV96" s="100">
        <f>'002 - Oprava schodiště'!J33</f>
        <v>0</v>
      </c>
      <c r="AW96" s="100">
        <f>'002 - Oprava schodiště'!J34</f>
        <v>0</v>
      </c>
      <c r="AX96" s="100">
        <f>'002 - Oprava schodiště'!J35</f>
        <v>0</v>
      </c>
      <c r="AY96" s="100">
        <f>'002 - Oprava schodiště'!J36</f>
        <v>0</v>
      </c>
      <c r="AZ96" s="100">
        <f>'002 - Oprava schodiště'!F33</f>
        <v>0</v>
      </c>
      <c r="BA96" s="100">
        <f>'002 - Oprava schodiště'!F34</f>
        <v>0</v>
      </c>
      <c r="BB96" s="100">
        <f>'002 - Oprava schodiště'!F35</f>
        <v>0</v>
      </c>
      <c r="BC96" s="100">
        <f>'002 - Oprava schodiště'!F36</f>
        <v>0</v>
      </c>
      <c r="BD96" s="102">
        <f>'002 - Oprava schodiště'!F37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75" t="s">
        <v>91</v>
      </c>
      <c r="E97" s="275"/>
      <c r="F97" s="275"/>
      <c r="G97" s="275"/>
      <c r="H97" s="275"/>
      <c r="I97" s="96"/>
      <c r="J97" s="275" t="s">
        <v>92</v>
      </c>
      <c r="K97" s="275"/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3">
        <f>'003 - Elektroinstalace'!J30</f>
        <v>0</v>
      </c>
      <c r="AH97" s="274"/>
      <c r="AI97" s="274"/>
      <c r="AJ97" s="274"/>
      <c r="AK97" s="274"/>
      <c r="AL97" s="274"/>
      <c r="AM97" s="274"/>
      <c r="AN97" s="273">
        <f>SUM(AG97,AT97)</f>
        <v>0</v>
      </c>
      <c r="AO97" s="274"/>
      <c r="AP97" s="274"/>
      <c r="AQ97" s="97" t="s">
        <v>84</v>
      </c>
      <c r="AR97" s="98"/>
      <c r="AS97" s="99">
        <v>0</v>
      </c>
      <c r="AT97" s="100">
        <f>ROUND(SUM(AV97:AW97),2)</f>
        <v>0</v>
      </c>
      <c r="AU97" s="101">
        <f>'003 - Elektroinstalace'!P155</f>
        <v>0</v>
      </c>
      <c r="AV97" s="100">
        <f>'003 - Elektroinstalace'!J33</f>
        <v>0</v>
      </c>
      <c r="AW97" s="100">
        <f>'003 - Elektroinstalace'!J34</f>
        <v>0</v>
      </c>
      <c r="AX97" s="100">
        <f>'003 - Elektroinstalace'!J35</f>
        <v>0</v>
      </c>
      <c r="AY97" s="100">
        <f>'003 - Elektroinstalace'!J36</f>
        <v>0</v>
      </c>
      <c r="AZ97" s="100">
        <f>'003 - Elektroinstalace'!F33</f>
        <v>0</v>
      </c>
      <c r="BA97" s="100">
        <f>'003 - Elektroinstalace'!F34</f>
        <v>0</v>
      </c>
      <c r="BB97" s="100">
        <f>'003 - Elektroinstalace'!F35</f>
        <v>0</v>
      </c>
      <c r="BC97" s="100">
        <f>'003 - Elektroinstalace'!F36</f>
        <v>0</v>
      </c>
      <c r="BD97" s="102">
        <f>'003 - Elektroinstalace'!F37</f>
        <v>0</v>
      </c>
      <c r="BT97" s="103" t="s">
        <v>85</v>
      </c>
      <c r="BV97" s="103" t="s">
        <v>79</v>
      </c>
      <c r="BW97" s="103" t="s">
        <v>93</v>
      </c>
      <c r="BX97" s="103" t="s">
        <v>5</v>
      </c>
      <c r="CL97" s="103" t="s">
        <v>1</v>
      </c>
      <c r="CM97" s="103" t="s">
        <v>87</v>
      </c>
    </row>
    <row r="98" spans="1:91" s="7" customFormat="1" ht="16.5" customHeight="1">
      <c r="A98" s="93" t="s">
        <v>81</v>
      </c>
      <c r="B98" s="94"/>
      <c r="C98" s="95"/>
      <c r="D98" s="275" t="s">
        <v>94</v>
      </c>
      <c r="E98" s="275"/>
      <c r="F98" s="275"/>
      <c r="G98" s="275"/>
      <c r="H98" s="275"/>
      <c r="I98" s="96"/>
      <c r="J98" s="275" t="s">
        <v>95</v>
      </c>
      <c r="K98" s="275"/>
      <c r="L98" s="275"/>
      <c r="M98" s="275"/>
      <c r="N98" s="275"/>
      <c r="O98" s="275"/>
      <c r="P98" s="275"/>
      <c r="Q98" s="275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73">
        <f>'004 - Vedlejší a ostatní ...'!J30</f>
        <v>0</v>
      </c>
      <c r="AH98" s="274"/>
      <c r="AI98" s="274"/>
      <c r="AJ98" s="274"/>
      <c r="AK98" s="274"/>
      <c r="AL98" s="274"/>
      <c r="AM98" s="274"/>
      <c r="AN98" s="273">
        <f>SUM(AG98,AT98)</f>
        <v>0</v>
      </c>
      <c r="AO98" s="274"/>
      <c r="AP98" s="274"/>
      <c r="AQ98" s="97" t="s">
        <v>96</v>
      </c>
      <c r="AR98" s="98"/>
      <c r="AS98" s="104">
        <v>0</v>
      </c>
      <c r="AT98" s="105">
        <f>ROUND(SUM(AV98:AW98),2)</f>
        <v>0</v>
      </c>
      <c r="AU98" s="106">
        <f>'004 - Vedlejší a ostatní ...'!P120</f>
        <v>0</v>
      </c>
      <c r="AV98" s="105">
        <f>'004 - Vedlejší a ostatní ...'!J33</f>
        <v>0</v>
      </c>
      <c r="AW98" s="105">
        <f>'004 - Vedlejší a ostatní ...'!J34</f>
        <v>0</v>
      </c>
      <c r="AX98" s="105">
        <f>'004 - Vedlejší a ostatní ...'!J35</f>
        <v>0</v>
      </c>
      <c r="AY98" s="105">
        <f>'004 - Vedlejší a ostatní ...'!J36</f>
        <v>0</v>
      </c>
      <c r="AZ98" s="105">
        <f>'004 - Vedlejší a ostatní ...'!F33</f>
        <v>0</v>
      </c>
      <c r="BA98" s="105">
        <f>'004 - Vedlejší a ostatní ...'!F34</f>
        <v>0</v>
      </c>
      <c r="BB98" s="105">
        <f>'004 - Vedlejší a ostatní ...'!F35</f>
        <v>0</v>
      </c>
      <c r="BC98" s="105">
        <f>'004 - Vedlejší a ostatní ...'!F36</f>
        <v>0</v>
      </c>
      <c r="BD98" s="107">
        <f>'004 - Vedlejší a ostatní ...'!F37</f>
        <v>0</v>
      </c>
      <c r="BT98" s="103" t="s">
        <v>85</v>
      </c>
      <c r="BV98" s="103" t="s">
        <v>79</v>
      </c>
      <c r="BW98" s="103" t="s">
        <v>97</v>
      </c>
      <c r="BX98" s="103" t="s">
        <v>5</v>
      </c>
      <c r="CL98" s="103" t="s">
        <v>1</v>
      </c>
      <c r="CM98" s="103" t="s">
        <v>87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password="C1E4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01 - Stavební část 2NP'!C2" display="/"/>
    <hyperlink ref="A96" location="'002 - Oprava schodiště'!C2" display="/"/>
    <hyperlink ref="A97" location="'003 - Elektroinstalace'!C2" display="/"/>
    <hyperlink ref="A98" location="'004 - Vedlejší a ostatní ...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04"/>
  <sheetViews>
    <sheetView showGridLines="0" workbookViewId="0">
      <selection activeCell="K603" sqref="K60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zakázky'!K6</f>
        <v>Praha Vysočany - oprava vnitřních prostor měnírny (2NP)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100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101</v>
      </c>
      <c r="G12" s="34"/>
      <c r="H12" s="34"/>
      <c r="I12" s="112" t="s">
        <v>22</v>
      </c>
      <c r="J12" s="114" t="str">
        <f>'Rekapitulace zakázky'!AN8</f>
        <v>29. 5. 2024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ROUND((SUM(BE139:BE603)),  2)</f>
        <v>0</v>
      </c>
      <c r="G33" s="34"/>
      <c r="H33" s="34"/>
      <c r="I33" s="124">
        <v>0.21</v>
      </c>
      <c r="J33" s="123">
        <f>ROUND(((SUM(BE139:BE603))*I33),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ROUND((SUM(BF139:BF603)),  2)</f>
        <v>0</v>
      </c>
      <c r="G34" s="34"/>
      <c r="H34" s="34"/>
      <c r="I34" s="124">
        <v>0.12</v>
      </c>
      <c r="J34" s="123">
        <f>ROUND(((SUM(BF139:BF603))*I34),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ROUND((SUM(BG139:BG603)),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ROUND((SUM(BH139:BH603)),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ROUND((SUM(BI139:BI603)),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5" t="str">
        <f>E7</f>
        <v>Praha Vysočany - oprava vnitřních prostor měnírny (2NP)</v>
      </c>
      <c r="F85" s="296"/>
      <c r="G85" s="296"/>
      <c r="H85" s="29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3" t="str">
        <f>E9</f>
        <v>001 - Stavební část 2NP</v>
      </c>
      <c r="F87" s="294"/>
      <c r="G87" s="294"/>
      <c r="H87" s="29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Praha Vysočany</v>
      </c>
      <c r="G89" s="36"/>
      <c r="H89" s="36"/>
      <c r="I89" s="29" t="s">
        <v>22</v>
      </c>
      <c r="J89" s="66" t="str">
        <f>IF(J12="","",J12)</f>
        <v>29. 5. 2024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J139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2:12" s="9" customFormat="1" ht="24.95" customHeight="1">
      <c r="B97" s="147"/>
      <c r="C97" s="148"/>
      <c r="D97" s="149" t="s">
        <v>107</v>
      </c>
      <c r="E97" s="150"/>
      <c r="F97" s="150"/>
      <c r="G97" s="150"/>
      <c r="H97" s="150"/>
      <c r="I97" s="150"/>
      <c r="J97" s="151">
        <f>J140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108</v>
      </c>
      <c r="E98" s="156"/>
      <c r="F98" s="156"/>
      <c r="G98" s="156"/>
      <c r="H98" s="156"/>
      <c r="I98" s="156"/>
      <c r="J98" s="157">
        <f>J141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109</v>
      </c>
      <c r="E99" s="156"/>
      <c r="F99" s="156"/>
      <c r="G99" s="156"/>
      <c r="H99" s="156"/>
      <c r="I99" s="156"/>
      <c r="J99" s="157">
        <f>J159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110</v>
      </c>
      <c r="E100" s="156"/>
      <c r="F100" s="156"/>
      <c r="G100" s="156"/>
      <c r="H100" s="156"/>
      <c r="I100" s="156"/>
      <c r="J100" s="157">
        <f>J204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111</v>
      </c>
      <c r="E101" s="156"/>
      <c r="F101" s="156"/>
      <c r="G101" s="156"/>
      <c r="H101" s="156"/>
      <c r="I101" s="156"/>
      <c r="J101" s="157">
        <f>J248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112</v>
      </c>
      <c r="E102" s="156"/>
      <c r="F102" s="156"/>
      <c r="G102" s="156"/>
      <c r="H102" s="156"/>
      <c r="I102" s="156"/>
      <c r="J102" s="157">
        <f>J261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113</v>
      </c>
      <c r="E103" s="150"/>
      <c r="F103" s="150"/>
      <c r="G103" s="150"/>
      <c r="H103" s="150"/>
      <c r="I103" s="150"/>
      <c r="J103" s="151">
        <f>J263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114</v>
      </c>
      <c r="E104" s="156"/>
      <c r="F104" s="156"/>
      <c r="G104" s="156"/>
      <c r="H104" s="156"/>
      <c r="I104" s="156"/>
      <c r="J104" s="157">
        <f>J264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115</v>
      </c>
      <c r="E105" s="156"/>
      <c r="F105" s="156"/>
      <c r="G105" s="156"/>
      <c r="H105" s="156"/>
      <c r="I105" s="156"/>
      <c r="J105" s="157">
        <f>J296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116</v>
      </c>
      <c r="E106" s="156"/>
      <c r="F106" s="156"/>
      <c r="G106" s="156"/>
      <c r="H106" s="156"/>
      <c r="I106" s="156"/>
      <c r="J106" s="157">
        <f>J322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117</v>
      </c>
      <c r="E107" s="156"/>
      <c r="F107" s="156"/>
      <c r="G107" s="156"/>
      <c r="H107" s="156"/>
      <c r="I107" s="156"/>
      <c r="J107" s="157">
        <f>J369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118</v>
      </c>
      <c r="E108" s="156"/>
      <c r="F108" s="156"/>
      <c r="G108" s="156"/>
      <c r="H108" s="156"/>
      <c r="I108" s="156"/>
      <c r="J108" s="157">
        <f>J373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119</v>
      </c>
      <c r="E109" s="156"/>
      <c r="F109" s="156"/>
      <c r="G109" s="156"/>
      <c r="H109" s="156"/>
      <c r="I109" s="156"/>
      <c r="J109" s="157">
        <f>J378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120</v>
      </c>
      <c r="E110" s="156"/>
      <c r="F110" s="156"/>
      <c r="G110" s="156"/>
      <c r="H110" s="156"/>
      <c r="I110" s="156"/>
      <c r="J110" s="157">
        <f>J404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121</v>
      </c>
      <c r="E111" s="156"/>
      <c r="F111" s="156"/>
      <c r="G111" s="156"/>
      <c r="H111" s="156"/>
      <c r="I111" s="156"/>
      <c r="J111" s="157">
        <f>J418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122</v>
      </c>
      <c r="E112" s="156"/>
      <c r="F112" s="156"/>
      <c r="G112" s="156"/>
      <c r="H112" s="156"/>
      <c r="I112" s="156"/>
      <c r="J112" s="157">
        <f>J442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123</v>
      </c>
      <c r="E113" s="156"/>
      <c r="F113" s="156"/>
      <c r="G113" s="156"/>
      <c r="H113" s="156"/>
      <c r="I113" s="156"/>
      <c r="J113" s="157">
        <f>J445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124</v>
      </c>
      <c r="E114" s="156"/>
      <c r="F114" s="156"/>
      <c r="G114" s="156"/>
      <c r="H114" s="156"/>
      <c r="I114" s="156"/>
      <c r="J114" s="157">
        <f>J464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125</v>
      </c>
      <c r="E115" s="156"/>
      <c r="F115" s="156"/>
      <c r="G115" s="156"/>
      <c r="H115" s="156"/>
      <c r="I115" s="156"/>
      <c r="J115" s="157">
        <f>J496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126</v>
      </c>
      <c r="E116" s="156"/>
      <c r="F116" s="156"/>
      <c r="G116" s="156"/>
      <c r="H116" s="156"/>
      <c r="I116" s="156"/>
      <c r="J116" s="157">
        <f>J550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127</v>
      </c>
      <c r="E117" s="156"/>
      <c r="F117" s="156"/>
      <c r="G117" s="156"/>
      <c r="H117" s="156"/>
      <c r="I117" s="156"/>
      <c r="J117" s="157">
        <f>J571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128</v>
      </c>
      <c r="E118" s="156"/>
      <c r="F118" s="156"/>
      <c r="G118" s="156"/>
      <c r="H118" s="156"/>
      <c r="I118" s="156"/>
      <c r="J118" s="157">
        <f>J596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129</v>
      </c>
      <c r="E119" s="156"/>
      <c r="F119" s="156"/>
      <c r="G119" s="156"/>
      <c r="H119" s="156"/>
      <c r="I119" s="156"/>
      <c r="J119" s="157">
        <f>J602</f>
        <v>0</v>
      </c>
      <c r="K119" s="154"/>
      <c r="L119" s="158"/>
    </row>
    <row r="120" spans="1:31" s="2" customFormat="1" ht="21.7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5" spans="1:31" s="2" customFormat="1" ht="6.95" customHeight="1">
      <c r="A125" s="34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4.95" customHeight="1">
      <c r="A126" s="34"/>
      <c r="B126" s="35"/>
      <c r="C126" s="23" t="s">
        <v>130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16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95" t="str">
        <f>E7</f>
        <v>Praha Vysočany - oprava vnitřních prostor měnírny (2NP)</v>
      </c>
      <c r="F129" s="296"/>
      <c r="G129" s="296"/>
      <c r="H129" s="29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99</v>
      </c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6.5" customHeight="1">
      <c r="A131" s="34"/>
      <c r="B131" s="35"/>
      <c r="C131" s="36"/>
      <c r="D131" s="36"/>
      <c r="E131" s="283" t="str">
        <f>E9</f>
        <v>001 - Stavební část 2NP</v>
      </c>
      <c r="F131" s="294"/>
      <c r="G131" s="294"/>
      <c r="H131" s="294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2" customHeight="1">
      <c r="A133" s="34"/>
      <c r="B133" s="35"/>
      <c r="C133" s="29" t="s">
        <v>20</v>
      </c>
      <c r="D133" s="36"/>
      <c r="E133" s="36"/>
      <c r="F133" s="27" t="str">
        <f>F12</f>
        <v>Praha Vysočany</v>
      </c>
      <c r="G133" s="36"/>
      <c r="H133" s="36"/>
      <c r="I133" s="29" t="s">
        <v>22</v>
      </c>
      <c r="J133" s="66" t="str">
        <f>IF(J12="","",J12)</f>
        <v>29. 5. 2024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6.9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" customHeight="1">
      <c r="A135" s="34"/>
      <c r="B135" s="35"/>
      <c r="C135" s="29" t="s">
        <v>24</v>
      </c>
      <c r="D135" s="36"/>
      <c r="E135" s="36"/>
      <c r="F135" s="27" t="str">
        <f>E15</f>
        <v>Správa železnic, státní organizace</v>
      </c>
      <c r="G135" s="36"/>
      <c r="H135" s="36"/>
      <c r="I135" s="29" t="s">
        <v>32</v>
      </c>
      <c r="J135" s="32" t="str">
        <f>E21</f>
        <v xml:space="preserve"> 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5.2" customHeight="1">
      <c r="A136" s="34"/>
      <c r="B136" s="35"/>
      <c r="C136" s="29" t="s">
        <v>30</v>
      </c>
      <c r="D136" s="36"/>
      <c r="E136" s="36"/>
      <c r="F136" s="27" t="str">
        <f>IF(E18="","",E18)</f>
        <v>Vyplň údaj</v>
      </c>
      <c r="G136" s="36"/>
      <c r="H136" s="36"/>
      <c r="I136" s="29" t="s">
        <v>35</v>
      </c>
      <c r="J136" s="32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0.3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11" customFormat="1" ht="29.25" customHeight="1">
      <c r="A138" s="159"/>
      <c r="B138" s="160"/>
      <c r="C138" s="161" t="s">
        <v>131</v>
      </c>
      <c r="D138" s="162" t="s">
        <v>62</v>
      </c>
      <c r="E138" s="162" t="s">
        <v>58</v>
      </c>
      <c r="F138" s="162" t="s">
        <v>59</v>
      </c>
      <c r="G138" s="162" t="s">
        <v>132</v>
      </c>
      <c r="H138" s="162" t="s">
        <v>133</v>
      </c>
      <c r="I138" s="162" t="s">
        <v>134</v>
      </c>
      <c r="J138" s="162" t="s">
        <v>104</v>
      </c>
      <c r="K138" s="163" t="s">
        <v>135</v>
      </c>
      <c r="L138" s="164"/>
      <c r="M138" s="75" t="s">
        <v>1</v>
      </c>
      <c r="N138" s="76" t="s">
        <v>41</v>
      </c>
      <c r="O138" s="76" t="s">
        <v>136</v>
      </c>
      <c r="P138" s="76" t="s">
        <v>137</v>
      </c>
      <c r="Q138" s="76" t="s">
        <v>138</v>
      </c>
      <c r="R138" s="76" t="s">
        <v>139</v>
      </c>
      <c r="S138" s="76" t="s">
        <v>140</v>
      </c>
      <c r="T138" s="77" t="s">
        <v>141</v>
      </c>
      <c r="U138" s="159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/>
    </row>
    <row r="139" spans="1:65" s="2" customFormat="1" ht="22.9" customHeight="1">
      <c r="A139" s="34"/>
      <c r="B139" s="35"/>
      <c r="C139" s="82" t="s">
        <v>142</v>
      </c>
      <c r="D139" s="36"/>
      <c r="E139" s="36"/>
      <c r="F139" s="36"/>
      <c r="G139" s="36"/>
      <c r="H139" s="36"/>
      <c r="I139" s="36"/>
      <c r="J139" s="165">
        <f>BK139</f>
        <v>0</v>
      </c>
      <c r="K139" s="36"/>
      <c r="L139" s="39"/>
      <c r="M139" s="78"/>
      <c r="N139" s="166"/>
      <c r="O139" s="79"/>
      <c r="P139" s="167">
        <f>P140+P263</f>
        <v>0</v>
      </c>
      <c r="Q139" s="79"/>
      <c r="R139" s="167">
        <f>R140+R263</f>
        <v>53.733157869499998</v>
      </c>
      <c r="S139" s="79"/>
      <c r="T139" s="168">
        <f>T140+T263</f>
        <v>63.485696899999994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76</v>
      </c>
      <c r="AU139" s="17" t="s">
        <v>106</v>
      </c>
      <c r="BK139" s="169">
        <f>BK140+BK263</f>
        <v>0</v>
      </c>
    </row>
    <row r="140" spans="1:65" s="12" customFormat="1" ht="25.9" customHeight="1">
      <c r="B140" s="170"/>
      <c r="C140" s="171"/>
      <c r="D140" s="172" t="s">
        <v>76</v>
      </c>
      <c r="E140" s="173" t="s">
        <v>143</v>
      </c>
      <c r="F140" s="173" t="s">
        <v>144</v>
      </c>
      <c r="G140" s="171"/>
      <c r="H140" s="171"/>
      <c r="I140" s="174"/>
      <c r="J140" s="175">
        <f>BK140</f>
        <v>0</v>
      </c>
      <c r="K140" s="171"/>
      <c r="L140" s="176"/>
      <c r="M140" s="177"/>
      <c r="N140" s="178"/>
      <c r="O140" s="178"/>
      <c r="P140" s="179">
        <f>P141+P159+P204+P248+P261</f>
        <v>0</v>
      </c>
      <c r="Q140" s="178"/>
      <c r="R140" s="179">
        <f>R141+R159+R204+R248+R261</f>
        <v>41.921317559999999</v>
      </c>
      <c r="S140" s="178"/>
      <c r="T140" s="180">
        <f>T141+T159+T204+T248+T261</f>
        <v>57.268199999999993</v>
      </c>
      <c r="AR140" s="181" t="s">
        <v>85</v>
      </c>
      <c r="AT140" s="182" t="s">
        <v>76</v>
      </c>
      <c r="AU140" s="182" t="s">
        <v>77</v>
      </c>
      <c r="AY140" s="181" t="s">
        <v>145</v>
      </c>
      <c r="BK140" s="183">
        <f>BK141+BK159+BK204+BK248+BK261</f>
        <v>0</v>
      </c>
    </row>
    <row r="141" spans="1:65" s="12" customFormat="1" ht="22.9" customHeight="1">
      <c r="B141" s="170"/>
      <c r="C141" s="171"/>
      <c r="D141" s="172" t="s">
        <v>76</v>
      </c>
      <c r="E141" s="184" t="s">
        <v>146</v>
      </c>
      <c r="F141" s="184" t="s">
        <v>147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SUM(P142:P158)</f>
        <v>0</v>
      </c>
      <c r="Q141" s="178"/>
      <c r="R141" s="179">
        <f>SUM(R142:R158)</f>
        <v>4.9444045999999986</v>
      </c>
      <c r="S141" s="178"/>
      <c r="T141" s="180">
        <f>SUM(T142:T158)</f>
        <v>0</v>
      </c>
      <c r="AR141" s="181" t="s">
        <v>85</v>
      </c>
      <c r="AT141" s="182" t="s">
        <v>76</v>
      </c>
      <c r="AU141" s="182" t="s">
        <v>85</v>
      </c>
      <c r="AY141" s="181" t="s">
        <v>145</v>
      </c>
      <c r="BK141" s="183">
        <f>SUM(BK142:BK158)</f>
        <v>0</v>
      </c>
    </row>
    <row r="142" spans="1:65" s="2" customFormat="1" ht="33" customHeight="1">
      <c r="A142" s="34"/>
      <c r="B142" s="35"/>
      <c r="C142" s="186" t="s">
        <v>85</v>
      </c>
      <c r="D142" s="186" t="s">
        <v>148</v>
      </c>
      <c r="E142" s="187" t="s">
        <v>149</v>
      </c>
      <c r="F142" s="188" t="s">
        <v>150</v>
      </c>
      <c r="G142" s="189" t="s">
        <v>151</v>
      </c>
      <c r="H142" s="190">
        <v>0.5</v>
      </c>
      <c r="I142" s="191"/>
      <c r="J142" s="192">
        <f>ROUND(I142*H142,2)</f>
        <v>0</v>
      </c>
      <c r="K142" s="188" t="s">
        <v>152</v>
      </c>
      <c r="L142" s="39"/>
      <c r="M142" s="193" t="s">
        <v>1</v>
      </c>
      <c r="N142" s="194" t="s">
        <v>42</v>
      </c>
      <c r="O142" s="71"/>
      <c r="P142" s="195">
        <f>O142*H142</f>
        <v>0</v>
      </c>
      <c r="Q142" s="195">
        <v>1.3271500000000001</v>
      </c>
      <c r="R142" s="195">
        <f>Q142*H142</f>
        <v>0.66357500000000003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153</v>
      </c>
      <c r="AT142" s="197" t="s">
        <v>148</v>
      </c>
      <c r="AU142" s="197" t="s">
        <v>87</v>
      </c>
      <c r="AY142" s="17" t="s">
        <v>145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85</v>
      </c>
      <c r="BK142" s="198">
        <f>ROUND(I142*H142,2)</f>
        <v>0</v>
      </c>
      <c r="BL142" s="17" t="s">
        <v>153</v>
      </c>
      <c r="BM142" s="197" t="s">
        <v>154</v>
      </c>
    </row>
    <row r="143" spans="1:65" s="13" customFormat="1">
      <c r="B143" s="199"/>
      <c r="C143" s="200"/>
      <c r="D143" s="201" t="s">
        <v>155</v>
      </c>
      <c r="E143" s="202" t="s">
        <v>1</v>
      </c>
      <c r="F143" s="203" t="s">
        <v>156</v>
      </c>
      <c r="G143" s="200"/>
      <c r="H143" s="204">
        <v>0.5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155</v>
      </c>
      <c r="AU143" s="210" t="s">
        <v>87</v>
      </c>
      <c r="AV143" s="13" t="s">
        <v>87</v>
      </c>
      <c r="AW143" s="13" t="s">
        <v>34</v>
      </c>
      <c r="AX143" s="13" t="s">
        <v>85</v>
      </c>
      <c r="AY143" s="210" t="s">
        <v>145</v>
      </c>
    </row>
    <row r="144" spans="1:65" s="2" customFormat="1" ht="33" customHeight="1">
      <c r="A144" s="34"/>
      <c r="B144" s="35"/>
      <c r="C144" s="186" t="s">
        <v>87</v>
      </c>
      <c r="D144" s="186" t="s">
        <v>148</v>
      </c>
      <c r="E144" s="187" t="s">
        <v>157</v>
      </c>
      <c r="F144" s="188" t="s">
        <v>158</v>
      </c>
      <c r="G144" s="189" t="s">
        <v>159</v>
      </c>
      <c r="H144" s="190">
        <v>1.6</v>
      </c>
      <c r="I144" s="191"/>
      <c r="J144" s="192">
        <f>ROUND(I144*H144,2)</f>
        <v>0</v>
      </c>
      <c r="K144" s="188" t="s">
        <v>152</v>
      </c>
      <c r="L144" s="39"/>
      <c r="M144" s="193" t="s">
        <v>1</v>
      </c>
      <c r="N144" s="194" t="s">
        <v>42</v>
      </c>
      <c r="O144" s="71"/>
      <c r="P144" s="195">
        <f>O144*H144</f>
        <v>0</v>
      </c>
      <c r="Q144" s="195">
        <v>0.25364999999999999</v>
      </c>
      <c r="R144" s="195">
        <f>Q144*H144</f>
        <v>0.40583999999999998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153</v>
      </c>
      <c r="AT144" s="197" t="s">
        <v>148</v>
      </c>
      <c r="AU144" s="197" t="s">
        <v>87</v>
      </c>
      <c r="AY144" s="17" t="s">
        <v>145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85</v>
      </c>
      <c r="BK144" s="198">
        <f>ROUND(I144*H144,2)</f>
        <v>0</v>
      </c>
      <c r="BL144" s="17" t="s">
        <v>153</v>
      </c>
      <c r="BM144" s="197" t="s">
        <v>160</v>
      </c>
    </row>
    <row r="145" spans="1:65" s="13" customFormat="1">
      <c r="B145" s="199"/>
      <c r="C145" s="200"/>
      <c r="D145" s="201" t="s">
        <v>155</v>
      </c>
      <c r="E145" s="202" t="s">
        <v>1</v>
      </c>
      <c r="F145" s="203" t="s">
        <v>161</v>
      </c>
      <c r="G145" s="200"/>
      <c r="H145" s="204">
        <v>1.6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155</v>
      </c>
      <c r="AU145" s="210" t="s">
        <v>87</v>
      </c>
      <c r="AV145" s="13" t="s">
        <v>87</v>
      </c>
      <c r="AW145" s="13" t="s">
        <v>34</v>
      </c>
      <c r="AX145" s="13" t="s">
        <v>85</v>
      </c>
      <c r="AY145" s="210" t="s">
        <v>145</v>
      </c>
    </row>
    <row r="146" spans="1:65" s="2" customFormat="1" ht="33" customHeight="1">
      <c r="A146" s="34"/>
      <c r="B146" s="35"/>
      <c r="C146" s="186" t="s">
        <v>146</v>
      </c>
      <c r="D146" s="186" t="s">
        <v>148</v>
      </c>
      <c r="E146" s="187" t="s">
        <v>162</v>
      </c>
      <c r="F146" s="188" t="s">
        <v>163</v>
      </c>
      <c r="G146" s="189" t="s">
        <v>164</v>
      </c>
      <c r="H146" s="190">
        <v>5</v>
      </c>
      <c r="I146" s="191"/>
      <c r="J146" s="192">
        <f>ROUND(I146*H146,2)</f>
        <v>0</v>
      </c>
      <c r="K146" s="188" t="s">
        <v>152</v>
      </c>
      <c r="L146" s="39"/>
      <c r="M146" s="193" t="s">
        <v>1</v>
      </c>
      <c r="N146" s="194" t="s">
        <v>42</v>
      </c>
      <c r="O146" s="71"/>
      <c r="P146" s="195">
        <f>O146*H146</f>
        <v>0</v>
      </c>
      <c r="Q146" s="195">
        <v>2.6280000000000001E-2</v>
      </c>
      <c r="R146" s="195">
        <f>Q146*H146</f>
        <v>0.13140000000000002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153</v>
      </c>
      <c r="AT146" s="197" t="s">
        <v>148</v>
      </c>
      <c r="AU146" s="197" t="s">
        <v>87</v>
      </c>
      <c r="AY146" s="17" t="s">
        <v>145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85</v>
      </c>
      <c r="BK146" s="198">
        <f>ROUND(I146*H146,2)</f>
        <v>0</v>
      </c>
      <c r="BL146" s="17" t="s">
        <v>153</v>
      </c>
      <c r="BM146" s="197" t="s">
        <v>165</v>
      </c>
    </row>
    <row r="147" spans="1:65" s="13" customFormat="1">
      <c r="B147" s="199"/>
      <c r="C147" s="200"/>
      <c r="D147" s="201" t="s">
        <v>155</v>
      </c>
      <c r="E147" s="202" t="s">
        <v>1</v>
      </c>
      <c r="F147" s="203" t="s">
        <v>166</v>
      </c>
      <c r="G147" s="200"/>
      <c r="H147" s="204">
        <v>5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155</v>
      </c>
      <c r="AU147" s="210" t="s">
        <v>87</v>
      </c>
      <c r="AV147" s="13" t="s">
        <v>87</v>
      </c>
      <c r="AW147" s="13" t="s">
        <v>34</v>
      </c>
      <c r="AX147" s="13" t="s">
        <v>85</v>
      </c>
      <c r="AY147" s="210" t="s">
        <v>145</v>
      </c>
    </row>
    <row r="148" spans="1:65" s="2" customFormat="1" ht="24.2" customHeight="1">
      <c r="A148" s="34"/>
      <c r="B148" s="35"/>
      <c r="C148" s="186" t="s">
        <v>153</v>
      </c>
      <c r="D148" s="186" t="s">
        <v>148</v>
      </c>
      <c r="E148" s="187" t="s">
        <v>167</v>
      </c>
      <c r="F148" s="188" t="s">
        <v>168</v>
      </c>
      <c r="G148" s="189" t="s">
        <v>159</v>
      </c>
      <c r="H148" s="190">
        <v>57.23</v>
      </c>
      <c r="I148" s="191"/>
      <c r="J148" s="192">
        <f>ROUND(I148*H148,2)</f>
        <v>0</v>
      </c>
      <c r="K148" s="188" t="s">
        <v>152</v>
      </c>
      <c r="L148" s="39"/>
      <c r="M148" s="193" t="s">
        <v>1</v>
      </c>
      <c r="N148" s="194" t="s">
        <v>42</v>
      </c>
      <c r="O148" s="71"/>
      <c r="P148" s="195">
        <f>O148*H148</f>
        <v>0</v>
      </c>
      <c r="Q148" s="195">
        <v>6.1719999999999997E-2</v>
      </c>
      <c r="R148" s="195">
        <f>Q148*H148</f>
        <v>3.5322355999999995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153</v>
      </c>
      <c r="AT148" s="197" t="s">
        <v>148</v>
      </c>
      <c r="AU148" s="197" t="s">
        <v>87</v>
      </c>
      <c r="AY148" s="17" t="s">
        <v>145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85</v>
      </c>
      <c r="BK148" s="198">
        <f>ROUND(I148*H148,2)</f>
        <v>0</v>
      </c>
      <c r="BL148" s="17" t="s">
        <v>153</v>
      </c>
      <c r="BM148" s="197" t="s">
        <v>169</v>
      </c>
    </row>
    <row r="149" spans="1:65" s="13" customFormat="1" ht="22.5">
      <c r="B149" s="199"/>
      <c r="C149" s="200"/>
      <c r="D149" s="201" t="s">
        <v>155</v>
      </c>
      <c r="E149" s="202" t="s">
        <v>1</v>
      </c>
      <c r="F149" s="203" t="s">
        <v>170</v>
      </c>
      <c r="G149" s="200"/>
      <c r="H149" s="204">
        <v>44.08</v>
      </c>
      <c r="I149" s="205"/>
      <c r="J149" s="200"/>
      <c r="K149" s="200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155</v>
      </c>
      <c r="AU149" s="210" t="s">
        <v>87</v>
      </c>
      <c r="AV149" s="13" t="s">
        <v>87</v>
      </c>
      <c r="AW149" s="13" t="s">
        <v>34</v>
      </c>
      <c r="AX149" s="13" t="s">
        <v>77</v>
      </c>
      <c r="AY149" s="210" t="s">
        <v>145</v>
      </c>
    </row>
    <row r="150" spans="1:65" s="13" customFormat="1">
      <c r="B150" s="199"/>
      <c r="C150" s="200"/>
      <c r="D150" s="201" t="s">
        <v>155</v>
      </c>
      <c r="E150" s="202" t="s">
        <v>1</v>
      </c>
      <c r="F150" s="203" t="s">
        <v>171</v>
      </c>
      <c r="G150" s="200"/>
      <c r="H150" s="204">
        <v>10.25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155</v>
      </c>
      <c r="AU150" s="210" t="s">
        <v>87</v>
      </c>
      <c r="AV150" s="13" t="s">
        <v>87</v>
      </c>
      <c r="AW150" s="13" t="s">
        <v>34</v>
      </c>
      <c r="AX150" s="13" t="s">
        <v>77</v>
      </c>
      <c r="AY150" s="210" t="s">
        <v>145</v>
      </c>
    </row>
    <row r="151" spans="1:65" s="13" customFormat="1">
      <c r="B151" s="199"/>
      <c r="C151" s="200"/>
      <c r="D151" s="201" t="s">
        <v>155</v>
      </c>
      <c r="E151" s="202" t="s">
        <v>1</v>
      </c>
      <c r="F151" s="203" t="s">
        <v>172</v>
      </c>
      <c r="G151" s="200"/>
      <c r="H151" s="204">
        <v>2.9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155</v>
      </c>
      <c r="AU151" s="210" t="s">
        <v>87</v>
      </c>
      <c r="AV151" s="13" t="s">
        <v>87</v>
      </c>
      <c r="AW151" s="13" t="s">
        <v>34</v>
      </c>
      <c r="AX151" s="13" t="s">
        <v>77</v>
      </c>
      <c r="AY151" s="210" t="s">
        <v>145</v>
      </c>
    </row>
    <row r="152" spans="1:65" s="14" customFormat="1">
      <c r="B152" s="211"/>
      <c r="C152" s="212"/>
      <c r="D152" s="201" t="s">
        <v>155</v>
      </c>
      <c r="E152" s="213" t="s">
        <v>1</v>
      </c>
      <c r="F152" s="214" t="s">
        <v>173</v>
      </c>
      <c r="G152" s="212"/>
      <c r="H152" s="215">
        <v>57.23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155</v>
      </c>
      <c r="AU152" s="221" t="s">
        <v>87</v>
      </c>
      <c r="AV152" s="14" t="s">
        <v>153</v>
      </c>
      <c r="AW152" s="14" t="s">
        <v>34</v>
      </c>
      <c r="AX152" s="14" t="s">
        <v>85</v>
      </c>
      <c r="AY152" s="221" t="s">
        <v>145</v>
      </c>
    </row>
    <row r="153" spans="1:65" s="2" customFormat="1" ht="16.5" customHeight="1">
      <c r="A153" s="34"/>
      <c r="B153" s="35"/>
      <c r="C153" s="186" t="s">
        <v>174</v>
      </c>
      <c r="D153" s="186" t="s">
        <v>148</v>
      </c>
      <c r="E153" s="187" t="s">
        <v>175</v>
      </c>
      <c r="F153" s="188" t="s">
        <v>176</v>
      </c>
      <c r="G153" s="189" t="s">
        <v>159</v>
      </c>
      <c r="H153" s="190">
        <v>3.78</v>
      </c>
      <c r="I153" s="191"/>
      <c r="J153" s="192">
        <f>ROUND(I153*H153,2)</f>
        <v>0</v>
      </c>
      <c r="K153" s="188" t="s">
        <v>152</v>
      </c>
      <c r="L153" s="39"/>
      <c r="M153" s="193" t="s">
        <v>1</v>
      </c>
      <c r="N153" s="194" t="s">
        <v>42</v>
      </c>
      <c r="O153" s="71"/>
      <c r="P153" s="195">
        <f>O153*H153</f>
        <v>0</v>
      </c>
      <c r="Q153" s="195">
        <v>5.4600000000000003E-2</v>
      </c>
      <c r="R153" s="195">
        <f>Q153*H153</f>
        <v>0.20638799999999999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153</v>
      </c>
      <c r="AT153" s="197" t="s">
        <v>148</v>
      </c>
      <c r="AU153" s="197" t="s">
        <v>87</v>
      </c>
      <c r="AY153" s="17" t="s">
        <v>145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85</v>
      </c>
      <c r="BK153" s="198">
        <f>ROUND(I153*H153,2)</f>
        <v>0</v>
      </c>
      <c r="BL153" s="17" t="s">
        <v>153</v>
      </c>
      <c r="BM153" s="197" t="s">
        <v>177</v>
      </c>
    </row>
    <row r="154" spans="1:65" s="13" customFormat="1">
      <c r="B154" s="199"/>
      <c r="C154" s="200"/>
      <c r="D154" s="201" t="s">
        <v>155</v>
      </c>
      <c r="E154" s="202" t="s">
        <v>1</v>
      </c>
      <c r="F154" s="203" t="s">
        <v>178</v>
      </c>
      <c r="G154" s="200"/>
      <c r="H154" s="204">
        <v>2.7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155</v>
      </c>
      <c r="AU154" s="210" t="s">
        <v>87</v>
      </c>
      <c r="AV154" s="13" t="s">
        <v>87</v>
      </c>
      <c r="AW154" s="13" t="s">
        <v>34</v>
      </c>
      <c r="AX154" s="13" t="s">
        <v>77</v>
      </c>
      <c r="AY154" s="210" t="s">
        <v>145</v>
      </c>
    </row>
    <row r="155" spans="1:65" s="13" customFormat="1">
      <c r="B155" s="199"/>
      <c r="C155" s="200"/>
      <c r="D155" s="201" t="s">
        <v>155</v>
      </c>
      <c r="E155" s="202" t="s">
        <v>1</v>
      </c>
      <c r="F155" s="203" t="s">
        <v>179</v>
      </c>
      <c r="G155" s="200"/>
      <c r="H155" s="204">
        <v>1.08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155</v>
      </c>
      <c r="AU155" s="210" t="s">
        <v>87</v>
      </c>
      <c r="AV155" s="13" t="s">
        <v>87</v>
      </c>
      <c r="AW155" s="13" t="s">
        <v>34</v>
      </c>
      <c r="AX155" s="13" t="s">
        <v>77</v>
      </c>
      <c r="AY155" s="210" t="s">
        <v>145</v>
      </c>
    </row>
    <row r="156" spans="1:65" s="14" customFormat="1">
      <c r="B156" s="211"/>
      <c r="C156" s="212"/>
      <c r="D156" s="201" t="s">
        <v>155</v>
      </c>
      <c r="E156" s="213" t="s">
        <v>1</v>
      </c>
      <c r="F156" s="214" t="s">
        <v>173</v>
      </c>
      <c r="G156" s="212"/>
      <c r="H156" s="215">
        <v>3.78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155</v>
      </c>
      <c r="AU156" s="221" t="s">
        <v>87</v>
      </c>
      <c r="AV156" s="14" t="s">
        <v>153</v>
      </c>
      <c r="AW156" s="14" t="s">
        <v>34</v>
      </c>
      <c r="AX156" s="14" t="s">
        <v>85</v>
      </c>
      <c r="AY156" s="221" t="s">
        <v>145</v>
      </c>
    </row>
    <row r="157" spans="1:65" s="2" customFormat="1" ht="24.2" customHeight="1">
      <c r="A157" s="34"/>
      <c r="B157" s="35"/>
      <c r="C157" s="186" t="s">
        <v>180</v>
      </c>
      <c r="D157" s="186" t="s">
        <v>148</v>
      </c>
      <c r="E157" s="187" t="s">
        <v>181</v>
      </c>
      <c r="F157" s="188" t="s">
        <v>182</v>
      </c>
      <c r="G157" s="189" t="s">
        <v>183</v>
      </c>
      <c r="H157" s="190">
        <v>38.200000000000003</v>
      </c>
      <c r="I157" s="191"/>
      <c r="J157" s="192">
        <f>ROUND(I157*H157,2)</f>
        <v>0</v>
      </c>
      <c r="K157" s="188" t="s">
        <v>152</v>
      </c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1.2999999999999999E-4</v>
      </c>
      <c r="R157" s="195">
        <f>Q157*H157</f>
        <v>4.9659999999999999E-3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153</v>
      </c>
      <c r="AT157" s="197" t="s">
        <v>148</v>
      </c>
      <c r="AU157" s="197" t="s">
        <v>87</v>
      </c>
      <c r="AY157" s="17" t="s">
        <v>145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85</v>
      </c>
      <c r="BK157" s="198">
        <f>ROUND(I157*H157,2)</f>
        <v>0</v>
      </c>
      <c r="BL157" s="17" t="s">
        <v>153</v>
      </c>
      <c r="BM157" s="197" t="s">
        <v>184</v>
      </c>
    </row>
    <row r="158" spans="1:65" s="13" customFormat="1">
      <c r="B158" s="199"/>
      <c r="C158" s="200"/>
      <c r="D158" s="201" t="s">
        <v>155</v>
      </c>
      <c r="E158" s="202" t="s">
        <v>1</v>
      </c>
      <c r="F158" s="203" t="s">
        <v>185</v>
      </c>
      <c r="G158" s="200"/>
      <c r="H158" s="204">
        <v>38.200000000000003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155</v>
      </c>
      <c r="AU158" s="210" t="s">
        <v>87</v>
      </c>
      <c r="AV158" s="13" t="s">
        <v>87</v>
      </c>
      <c r="AW158" s="13" t="s">
        <v>34</v>
      </c>
      <c r="AX158" s="13" t="s">
        <v>85</v>
      </c>
      <c r="AY158" s="210" t="s">
        <v>145</v>
      </c>
    </row>
    <row r="159" spans="1:65" s="12" customFormat="1" ht="22.9" customHeight="1">
      <c r="B159" s="170"/>
      <c r="C159" s="171"/>
      <c r="D159" s="172" t="s">
        <v>76</v>
      </c>
      <c r="E159" s="184" t="s">
        <v>180</v>
      </c>
      <c r="F159" s="184" t="s">
        <v>186</v>
      </c>
      <c r="G159" s="171"/>
      <c r="H159" s="171"/>
      <c r="I159" s="174"/>
      <c r="J159" s="185">
        <f>BK159</f>
        <v>0</v>
      </c>
      <c r="K159" s="171"/>
      <c r="L159" s="176"/>
      <c r="M159" s="177"/>
      <c r="N159" s="178"/>
      <c r="O159" s="178"/>
      <c r="P159" s="179">
        <f>SUM(P160:P203)</f>
        <v>0</v>
      </c>
      <c r="Q159" s="178"/>
      <c r="R159" s="179">
        <f>SUM(R160:R203)</f>
        <v>36.924734960000002</v>
      </c>
      <c r="S159" s="178"/>
      <c r="T159" s="180">
        <f>SUM(T160:T203)</f>
        <v>0</v>
      </c>
      <c r="AR159" s="181" t="s">
        <v>85</v>
      </c>
      <c r="AT159" s="182" t="s">
        <v>76</v>
      </c>
      <c r="AU159" s="182" t="s">
        <v>85</v>
      </c>
      <c r="AY159" s="181" t="s">
        <v>145</v>
      </c>
      <c r="BK159" s="183">
        <f>SUM(BK160:BK203)</f>
        <v>0</v>
      </c>
    </row>
    <row r="160" spans="1:65" s="2" customFormat="1" ht="24.2" customHeight="1">
      <c r="A160" s="34"/>
      <c r="B160" s="35"/>
      <c r="C160" s="186" t="s">
        <v>187</v>
      </c>
      <c r="D160" s="186" t="s">
        <v>148</v>
      </c>
      <c r="E160" s="187" t="s">
        <v>188</v>
      </c>
      <c r="F160" s="188" t="s">
        <v>189</v>
      </c>
      <c r="G160" s="189" t="s">
        <v>159</v>
      </c>
      <c r="H160" s="190">
        <v>52.76</v>
      </c>
      <c r="I160" s="191"/>
      <c r="J160" s="192">
        <f>ROUND(I160*H160,2)</f>
        <v>0</v>
      </c>
      <c r="K160" s="188" t="s">
        <v>152</v>
      </c>
      <c r="L160" s="39"/>
      <c r="M160" s="193" t="s">
        <v>1</v>
      </c>
      <c r="N160" s="194" t="s">
        <v>42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153</v>
      </c>
      <c r="AT160" s="197" t="s">
        <v>148</v>
      </c>
      <c r="AU160" s="197" t="s">
        <v>87</v>
      </c>
      <c r="AY160" s="17" t="s">
        <v>145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153</v>
      </c>
      <c r="BM160" s="197" t="s">
        <v>190</v>
      </c>
    </row>
    <row r="161" spans="1:65" s="13" customFormat="1" ht="22.5">
      <c r="B161" s="199"/>
      <c r="C161" s="200"/>
      <c r="D161" s="201" t="s">
        <v>155</v>
      </c>
      <c r="E161" s="202" t="s">
        <v>1</v>
      </c>
      <c r="F161" s="203" t="s">
        <v>191</v>
      </c>
      <c r="G161" s="200"/>
      <c r="H161" s="204">
        <v>52.76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155</v>
      </c>
      <c r="AU161" s="210" t="s">
        <v>87</v>
      </c>
      <c r="AV161" s="13" t="s">
        <v>87</v>
      </c>
      <c r="AW161" s="13" t="s">
        <v>34</v>
      </c>
      <c r="AX161" s="13" t="s">
        <v>85</v>
      </c>
      <c r="AY161" s="210" t="s">
        <v>145</v>
      </c>
    </row>
    <row r="162" spans="1:65" s="2" customFormat="1" ht="24.2" customHeight="1">
      <c r="A162" s="34"/>
      <c r="B162" s="35"/>
      <c r="C162" s="186" t="s">
        <v>192</v>
      </c>
      <c r="D162" s="186" t="s">
        <v>148</v>
      </c>
      <c r="E162" s="187" t="s">
        <v>193</v>
      </c>
      <c r="F162" s="188" t="s">
        <v>194</v>
      </c>
      <c r="G162" s="189" t="s">
        <v>159</v>
      </c>
      <c r="H162" s="190">
        <v>123.55</v>
      </c>
      <c r="I162" s="191"/>
      <c r="J162" s="192">
        <f>ROUND(I162*H162,2)</f>
        <v>0</v>
      </c>
      <c r="K162" s="188" t="s">
        <v>152</v>
      </c>
      <c r="L162" s="39"/>
      <c r="M162" s="193" t="s">
        <v>1</v>
      </c>
      <c r="N162" s="194" t="s">
        <v>42</v>
      </c>
      <c r="O162" s="71"/>
      <c r="P162" s="195">
        <f>O162*H162</f>
        <v>0</v>
      </c>
      <c r="Q162" s="195">
        <v>2.8199999999999999E-2</v>
      </c>
      <c r="R162" s="195">
        <f>Q162*H162</f>
        <v>3.4841099999999998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153</v>
      </c>
      <c r="AT162" s="197" t="s">
        <v>148</v>
      </c>
      <c r="AU162" s="197" t="s">
        <v>87</v>
      </c>
      <c r="AY162" s="17" t="s">
        <v>145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85</v>
      </c>
      <c r="BK162" s="198">
        <f>ROUND(I162*H162,2)</f>
        <v>0</v>
      </c>
      <c r="BL162" s="17" t="s">
        <v>153</v>
      </c>
      <c r="BM162" s="197" t="s">
        <v>195</v>
      </c>
    </row>
    <row r="163" spans="1:65" s="13" customFormat="1">
      <c r="B163" s="199"/>
      <c r="C163" s="200"/>
      <c r="D163" s="201" t="s">
        <v>155</v>
      </c>
      <c r="E163" s="202" t="s">
        <v>1</v>
      </c>
      <c r="F163" s="203" t="s">
        <v>196</v>
      </c>
      <c r="G163" s="200"/>
      <c r="H163" s="204">
        <v>123.55</v>
      </c>
      <c r="I163" s="205"/>
      <c r="J163" s="200"/>
      <c r="K163" s="200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155</v>
      </c>
      <c r="AU163" s="210" t="s">
        <v>87</v>
      </c>
      <c r="AV163" s="13" t="s">
        <v>87</v>
      </c>
      <c r="AW163" s="13" t="s">
        <v>34</v>
      </c>
      <c r="AX163" s="13" t="s">
        <v>85</v>
      </c>
      <c r="AY163" s="210" t="s">
        <v>145</v>
      </c>
    </row>
    <row r="164" spans="1:65" s="2" customFormat="1" ht="24.2" customHeight="1">
      <c r="A164" s="34"/>
      <c r="B164" s="35"/>
      <c r="C164" s="186" t="s">
        <v>197</v>
      </c>
      <c r="D164" s="186" t="s">
        <v>148</v>
      </c>
      <c r="E164" s="187" t="s">
        <v>198</v>
      </c>
      <c r="F164" s="188" t="s">
        <v>199</v>
      </c>
      <c r="G164" s="189" t="s">
        <v>159</v>
      </c>
      <c r="H164" s="190">
        <v>123.55</v>
      </c>
      <c r="I164" s="191"/>
      <c r="J164" s="192">
        <f>ROUND(I164*H164,2)</f>
        <v>0</v>
      </c>
      <c r="K164" s="188" t="s">
        <v>152</v>
      </c>
      <c r="L164" s="39"/>
      <c r="M164" s="193" t="s">
        <v>1</v>
      </c>
      <c r="N164" s="194" t="s">
        <v>42</v>
      </c>
      <c r="O164" s="71"/>
      <c r="P164" s="195">
        <f>O164*H164</f>
        <v>0</v>
      </c>
      <c r="Q164" s="195">
        <v>2.5999999999999998E-4</v>
      </c>
      <c r="R164" s="195">
        <f>Q164*H164</f>
        <v>3.2122999999999999E-2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153</v>
      </c>
      <c r="AT164" s="197" t="s">
        <v>148</v>
      </c>
      <c r="AU164" s="197" t="s">
        <v>87</v>
      </c>
      <c r="AY164" s="17" t="s">
        <v>145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85</v>
      </c>
      <c r="BK164" s="198">
        <f>ROUND(I164*H164,2)</f>
        <v>0</v>
      </c>
      <c r="BL164" s="17" t="s">
        <v>153</v>
      </c>
      <c r="BM164" s="197" t="s">
        <v>200</v>
      </c>
    </row>
    <row r="165" spans="1:65" s="2" customFormat="1" ht="21.75" customHeight="1">
      <c r="A165" s="34"/>
      <c r="B165" s="35"/>
      <c r="C165" s="186" t="s">
        <v>201</v>
      </c>
      <c r="D165" s="186" t="s">
        <v>148</v>
      </c>
      <c r="E165" s="187" t="s">
        <v>202</v>
      </c>
      <c r="F165" s="188" t="s">
        <v>203</v>
      </c>
      <c r="G165" s="189" t="s">
        <v>159</v>
      </c>
      <c r="H165" s="190">
        <v>123.55</v>
      </c>
      <c r="I165" s="191"/>
      <c r="J165" s="192">
        <f>ROUND(I165*H165,2)</f>
        <v>0</v>
      </c>
      <c r="K165" s="188" t="s">
        <v>152</v>
      </c>
      <c r="L165" s="39"/>
      <c r="M165" s="193" t="s">
        <v>1</v>
      </c>
      <c r="N165" s="194" t="s">
        <v>42</v>
      </c>
      <c r="O165" s="71"/>
      <c r="P165" s="195">
        <f>O165*H165</f>
        <v>0</v>
      </c>
      <c r="Q165" s="195">
        <v>4.3800000000000002E-3</v>
      </c>
      <c r="R165" s="195">
        <f>Q165*H165</f>
        <v>0.54114899999999999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153</v>
      </c>
      <c r="AT165" s="197" t="s">
        <v>148</v>
      </c>
      <c r="AU165" s="197" t="s">
        <v>87</v>
      </c>
      <c r="AY165" s="17" t="s">
        <v>145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85</v>
      </c>
      <c r="BK165" s="198">
        <f>ROUND(I165*H165,2)</f>
        <v>0</v>
      </c>
      <c r="BL165" s="17" t="s">
        <v>153</v>
      </c>
      <c r="BM165" s="197" t="s">
        <v>204</v>
      </c>
    </row>
    <row r="166" spans="1:65" s="2" customFormat="1" ht="21.75" customHeight="1">
      <c r="A166" s="34"/>
      <c r="B166" s="35"/>
      <c r="C166" s="186" t="s">
        <v>205</v>
      </c>
      <c r="D166" s="186" t="s">
        <v>148</v>
      </c>
      <c r="E166" s="187" t="s">
        <v>206</v>
      </c>
      <c r="F166" s="188" t="s">
        <v>207</v>
      </c>
      <c r="G166" s="189" t="s">
        <v>159</v>
      </c>
      <c r="H166" s="190">
        <v>123.55</v>
      </c>
      <c r="I166" s="191"/>
      <c r="J166" s="192">
        <f>ROUND(I166*H166,2)</f>
        <v>0</v>
      </c>
      <c r="K166" s="188" t="s">
        <v>152</v>
      </c>
      <c r="L166" s="39"/>
      <c r="M166" s="193" t="s">
        <v>1</v>
      </c>
      <c r="N166" s="194" t="s">
        <v>42</v>
      </c>
      <c r="O166" s="71"/>
      <c r="P166" s="195">
        <f>O166*H166</f>
        <v>0</v>
      </c>
      <c r="Q166" s="195">
        <v>4.0000000000000001E-3</v>
      </c>
      <c r="R166" s="195">
        <f>Q166*H166</f>
        <v>0.49419999999999997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153</v>
      </c>
      <c r="AT166" s="197" t="s">
        <v>148</v>
      </c>
      <c r="AU166" s="197" t="s">
        <v>87</v>
      </c>
      <c r="AY166" s="17" t="s">
        <v>145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85</v>
      </c>
      <c r="BK166" s="198">
        <f>ROUND(I166*H166,2)</f>
        <v>0</v>
      </c>
      <c r="BL166" s="17" t="s">
        <v>153</v>
      </c>
      <c r="BM166" s="197" t="s">
        <v>208</v>
      </c>
    </row>
    <row r="167" spans="1:65" s="2" customFormat="1" ht="24.2" customHeight="1">
      <c r="A167" s="34"/>
      <c r="B167" s="35"/>
      <c r="C167" s="186" t="s">
        <v>8</v>
      </c>
      <c r="D167" s="186" t="s">
        <v>148</v>
      </c>
      <c r="E167" s="187" t="s">
        <v>209</v>
      </c>
      <c r="F167" s="188" t="s">
        <v>210</v>
      </c>
      <c r="G167" s="189" t="s">
        <v>159</v>
      </c>
      <c r="H167" s="190">
        <v>820.44</v>
      </c>
      <c r="I167" s="191"/>
      <c r="J167" s="192">
        <f>ROUND(I167*H167,2)</f>
        <v>0</v>
      </c>
      <c r="K167" s="188" t="s">
        <v>152</v>
      </c>
      <c r="L167" s="39"/>
      <c r="M167" s="193" t="s">
        <v>1</v>
      </c>
      <c r="N167" s="194" t="s">
        <v>42</v>
      </c>
      <c r="O167" s="71"/>
      <c r="P167" s="195">
        <f>O167*H167</f>
        <v>0</v>
      </c>
      <c r="Q167" s="195">
        <v>2.6200000000000001E-2</v>
      </c>
      <c r="R167" s="195">
        <f>Q167*H167</f>
        <v>21.495528000000004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153</v>
      </c>
      <c r="AT167" s="197" t="s">
        <v>148</v>
      </c>
      <c r="AU167" s="197" t="s">
        <v>87</v>
      </c>
      <c r="AY167" s="17" t="s">
        <v>145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85</v>
      </c>
      <c r="BK167" s="198">
        <f>ROUND(I167*H167,2)</f>
        <v>0</v>
      </c>
      <c r="BL167" s="17" t="s">
        <v>153</v>
      </c>
      <c r="BM167" s="197" t="s">
        <v>211</v>
      </c>
    </row>
    <row r="168" spans="1:65" s="13" customFormat="1">
      <c r="B168" s="199"/>
      <c r="C168" s="200"/>
      <c r="D168" s="201" t="s">
        <v>155</v>
      </c>
      <c r="E168" s="202" t="s">
        <v>1</v>
      </c>
      <c r="F168" s="203" t="s">
        <v>212</v>
      </c>
      <c r="G168" s="200"/>
      <c r="H168" s="204">
        <v>52.2</v>
      </c>
      <c r="I168" s="205"/>
      <c r="J168" s="200"/>
      <c r="K168" s="200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155</v>
      </c>
      <c r="AU168" s="210" t="s">
        <v>87</v>
      </c>
      <c r="AV168" s="13" t="s">
        <v>87</v>
      </c>
      <c r="AW168" s="13" t="s">
        <v>34</v>
      </c>
      <c r="AX168" s="13" t="s">
        <v>77</v>
      </c>
      <c r="AY168" s="210" t="s">
        <v>145</v>
      </c>
    </row>
    <row r="169" spans="1:65" s="13" customFormat="1">
      <c r="B169" s="199"/>
      <c r="C169" s="200"/>
      <c r="D169" s="201" t="s">
        <v>155</v>
      </c>
      <c r="E169" s="202" t="s">
        <v>1</v>
      </c>
      <c r="F169" s="203" t="s">
        <v>213</v>
      </c>
      <c r="G169" s="200"/>
      <c r="H169" s="204">
        <v>44.08</v>
      </c>
      <c r="I169" s="205"/>
      <c r="J169" s="200"/>
      <c r="K169" s="200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155</v>
      </c>
      <c r="AU169" s="210" t="s">
        <v>87</v>
      </c>
      <c r="AV169" s="13" t="s">
        <v>87</v>
      </c>
      <c r="AW169" s="13" t="s">
        <v>34</v>
      </c>
      <c r="AX169" s="13" t="s">
        <v>77</v>
      </c>
      <c r="AY169" s="210" t="s">
        <v>145</v>
      </c>
    </row>
    <row r="170" spans="1:65" s="13" customFormat="1">
      <c r="B170" s="199"/>
      <c r="C170" s="200"/>
      <c r="D170" s="201" t="s">
        <v>155</v>
      </c>
      <c r="E170" s="202" t="s">
        <v>1</v>
      </c>
      <c r="F170" s="203" t="s">
        <v>214</v>
      </c>
      <c r="G170" s="200"/>
      <c r="H170" s="204">
        <v>51.04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155</v>
      </c>
      <c r="AU170" s="210" t="s">
        <v>87</v>
      </c>
      <c r="AV170" s="13" t="s">
        <v>87</v>
      </c>
      <c r="AW170" s="13" t="s">
        <v>34</v>
      </c>
      <c r="AX170" s="13" t="s">
        <v>77</v>
      </c>
      <c r="AY170" s="210" t="s">
        <v>145</v>
      </c>
    </row>
    <row r="171" spans="1:65" s="13" customFormat="1">
      <c r="B171" s="199"/>
      <c r="C171" s="200"/>
      <c r="D171" s="201" t="s">
        <v>155</v>
      </c>
      <c r="E171" s="202" t="s">
        <v>1</v>
      </c>
      <c r="F171" s="203" t="s">
        <v>215</v>
      </c>
      <c r="G171" s="200"/>
      <c r="H171" s="204">
        <v>87.58</v>
      </c>
      <c r="I171" s="205"/>
      <c r="J171" s="200"/>
      <c r="K171" s="200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155</v>
      </c>
      <c r="AU171" s="210" t="s">
        <v>87</v>
      </c>
      <c r="AV171" s="13" t="s">
        <v>87</v>
      </c>
      <c r="AW171" s="13" t="s">
        <v>34</v>
      </c>
      <c r="AX171" s="13" t="s">
        <v>77</v>
      </c>
      <c r="AY171" s="210" t="s">
        <v>145</v>
      </c>
    </row>
    <row r="172" spans="1:65" s="13" customFormat="1">
      <c r="B172" s="199"/>
      <c r="C172" s="200"/>
      <c r="D172" s="201" t="s">
        <v>155</v>
      </c>
      <c r="E172" s="202" t="s">
        <v>1</v>
      </c>
      <c r="F172" s="203" t="s">
        <v>216</v>
      </c>
      <c r="G172" s="200"/>
      <c r="H172" s="204">
        <v>113.1</v>
      </c>
      <c r="I172" s="205"/>
      <c r="J172" s="200"/>
      <c r="K172" s="200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155</v>
      </c>
      <c r="AU172" s="210" t="s">
        <v>87</v>
      </c>
      <c r="AV172" s="13" t="s">
        <v>87</v>
      </c>
      <c r="AW172" s="13" t="s">
        <v>34</v>
      </c>
      <c r="AX172" s="13" t="s">
        <v>77</v>
      </c>
      <c r="AY172" s="210" t="s">
        <v>145</v>
      </c>
    </row>
    <row r="173" spans="1:65" s="13" customFormat="1">
      <c r="B173" s="199"/>
      <c r="C173" s="200"/>
      <c r="D173" s="201" t="s">
        <v>155</v>
      </c>
      <c r="E173" s="202" t="s">
        <v>1</v>
      </c>
      <c r="F173" s="203" t="s">
        <v>217</v>
      </c>
      <c r="G173" s="200"/>
      <c r="H173" s="204">
        <v>43.5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155</v>
      </c>
      <c r="AU173" s="210" t="s">
        <v>87</v>
      </c>
      <c r="AV173" s="13" t="s">
        <v>87</v>
      </c>
      <c r="AW173" s="13" t="s">
        <v>34</v>
      </c>
      <c r="AX173" s="13" t="s">
        <v>77</v>
      </c>
      <c r="AY173" s="210" t="s">
        <v>145</v>
      </c>
    </row>
    <row r="174" spans="1:65" s="13" customFormat="1">
      <c r="B174" s="199"/>
      <c r="C174" s="200"/>
      <c r="D174" s="201" t="s">
        <v>155</v>
      </c>
      <c r="E174" s="202" t="s">
        <v>1</v>
      </c>
      <c r="F174" s="203" t="s">
        <v>218</v>
      </c>
      <c r="G174" s="200"/>
      <c r="H174" s="204">
        <v>113.1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155</v>
      </c>
      <c r="AU174" s="210" t="s">
        <v>87</v>
      </c>
      <c r="AV174" s="13" t="s">
        <v>87</v>
      </c>
      <c r="AW174" s="13" t="s">
        <v>34</v>
      </c>
      <c r="AX174" s="13" t="s">
        <v>77</v>
      </c>
      <c r="AY174" s="210" t="s">
        <v>145</v>
      </c>
    </row>
    <row r="175" spans="1:65" s="15" customFormat="1">
      <c r="B175" s="222"/>
      <c r="C175" s="223"/>
      <c r="D175" s="201" t="s">
        <v>155</v>
      </c>
      <c r="E175" s="224" t="s">
        <v>1</v>
      </c>
      <c r="F175" s="225" t="s">
        <v>219</v>
      </c>
      <c r="G175" s="223"/>
      <c r="H175" s="226">
        <v>504.6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155</v>
      </c>
      <c r="AU175" s="232" t="s">
        <v>87</v>
      </c>
      <c r="AV175" s="15" t="s">
        <v>146</v>
      </c>
      <c r="AW175" s="15" t="s">
        <v>34</v>
      </c>
      <c r="AX175" s="15" t="s">
        <v>77</v>
      </c>
      <c r="AY175" s="232" t="s">
        <v>145</v>
      </c>
    </row>
    <row r="176" spans="1:65" s="13" customFormat="1">
      <c r="B176" s="199"/>
      <c r="C176" s="200"/>
      <c r="D176" s="201" t="s">
        <v>155</v>
      </c>
      <c r="E176" s="202" t="s">
        <v>1</v>
      </c>
      <c r="F176" s="203" t="s">
        <v>220</v>
      </c>
      <c r="G176" s="200"/>
      <c r="H176" s="204">
        <v>315.83999999999997</v>
      </c>
      <c r="I176" s="205"/>
      <c r="J176" s="200"/>
      <c r="K176" s="200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155</v>
      </c>
      <c r="AU176" s="210" t="s">
        <v>87</v>
      </c>
      <c r="AV176" s="13" t="s">
        <v>87</v>
      </c>
      <c r="AW176" s="13" t="s">
        <v>34</v>
      </c>
      <c r="AX176" s="13" t="s">
        <v>77</v>
      </c>
      <c r="AY176" s="210" t="s">
        <v>145</v>
      </c>
    </row>
    <row r="177" spans="1:65" s="14" customFormat="1">
      <c r="B177" s="211"/>
      <c r="C177" s="212"/>
      <c r="D177" s="201" t="s">
        <v>155</v>
      </c>
      <c r="E177" s="213" t="s">
        <v>1</v>
      </c>
      <c r="F177" s="214" t="s">
        <v>173</v>
      </c>
      <c r="G177" s="212"/>
      <c r="H177" s="215">
        <v>820.44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155</v>
      </c>
      <c r="AU177" s="221" t="s">
        <v>87</v>
      </c>
      <c r="AV177" s="14" t="s">
        <v>153</v>
      </c>
      <c r="AW177" s="14" t="s">
        <v>34</v>
      </c>
      <c r="AX177" s="14" t="s">
        <v>85</v>
      </c>
      <c r="AY177" s="221" t="s">
        <v>145</v>
      </c>
    </row>
    <row r="178" spans="1:65" s="2" customFormat="1" ht="24.2" customHeight="1">
      <c r="A178" s="34"/>
      <c r="B178" s="35"/>
      <c r="C178" s="186" t="s">
        <v>221</v>
      </c>
      <c r="D178" s="186" t="s">
        <v>148</v>
      </c>
      <c r="E178" s="187" t="s">
        <v>222</v>
      </c>
      <c r="F178" s="188" t="s">
        <v>223</v>
      </c>
      <c r="G178" s="189" t="s">
        <v>159</v>
      </c>
      <c r="H178" s="190">
        <v>37.4</v>
      </c>
      <c r="I178" s="191"/>
      <c r="J178" s="192">
        <f>ROUND(I178*H178,2)</f>
        <v>0</v>
      </c>
      <c r="K178" s="188" t="s">
        <v>152</v>
      </c>
      <c r="L178" s="39"/>
      <c r="M178" s="193" t="s">
        <v>1</v>
      </c>
      <c r="N178" s="194" t="s">
        <v>42</v>
      </c>
      <c r="O178" s="71"/>
      <c r="P178" s="195">
        <f>O178*H178</f>
        <v>0</v>
      </c>
      <c r="Q178" s="195">
        <v>2.0480000000000002E-2</v>
      </c>
      <c r="R178" s="195">
        <f>Q178*H178</f>
        <v>0.76595200000000008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153</v>
      </c>
      <c r="AT178" s="197" t="s">
        <v>148</v>
      </c>
      <c r="AU178" s="197" t="s">
        <v>87</v>
      </c>
      <c r="AY178" s="17" t="s">
        <v>145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85</v>
      </c>
      <c r="BK178" s="198">
        <f>ROUND(I178*H178,2)</f>
        <v>0</v>
      </c>
      <c r="BL178" s="17" t="s">
        <v>153</v>
      </c>
      <c r="BM178" s="197" t="s">
        <v>224</v>
      </c>
    </row>
    <row r="179" spans="1:65" s="13" customFormat="1" ht="22.5">
      <c r="B179" s="199"/>
      <c r="C179" s="200"/>
      <c r="D179" s="201" t="s">
        <v>155</v>
      </c>
      <c r="E179" s="202" t="s">
        <v>1</v>
      </c>
      <c r="F179" s="203" t="s">
        <v>225</v>
      </c>
      <c r="G179" s="200"/>
      <c r="H179" s="204">
        <v>37.4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155</v>
      </c>
      <c r="AU179" s="210" t="s">
        <v>87</v>
      </c>
      <c r="AV179" s="13" t="s">
        <v>87</v>
      </c>
      <c r="AW179" s="13" t="s">
        <v>34</v>
      </c>
      <c r="AX179" s="13" t="s">
        <v>85</v>
      </c>
      <c r="AY179" s="210" t="s">
        <v>145</v>
      </c>
    </row>
    <row r="180" spans="1:65" s="2" customFormat="1" ht="24.2" customHeight="1">
      <c r="A180" s="34"/>
      <c r="B180" s="35"/>
      <c r="C180" s="186" t="s">
        <v>226</v>
      </c>
      <c r="D180" s="186" t="s">
        <v>148</v>
      </c>
      <c r="E180" s="187" t="s">
        <v>227</v>
      </c>
      <c r="F180" s="188" t="s">
        <v>228</v>
      </c>
      <c r="G180" s="189" t="s">
        <v>159</v>
      </c>
      <c r="H180" s="190">
        <v>37.4</v>
      </c>
      <c r="I180" s="191"/>
      <c r="J180" s="192">
        <f>ROUND(I180*H180,2)</f>
        <v>0</v>
      </c>
      <c r="K180" s="188" t="s">
        <v>152</v>
      </c>
      <c r="L180" s="39"/>
      <c r="M180" s="193" t="s">
        <v>1</v>
      </c>
      <c r="N180" s="194" t="s">
        <v>42</v>
      </c>
      <c r="O180" s="71"/>
      <c r="P180" s="195">
        <f>O180*H180</f>
        <v>0</v>
      </c>
      <c r="Q180" s="195">
        <v>7.9000000000000008E-3</v>
      </c>
      <c r="R180" s="195">
        <f>Q180*H180</f>
        <v>0.29546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153</v>
      </c>
      <c r="AT180" s="197" t="s">
        <v>148</v>
      </c>
      <c r="AU180" s="197" t="s">
        <v>87</v>
      </c>
      <c r="AY180" s="17" t="s">
        <v>145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85</v>
      </c>
      <c r="BK180" s="198">
        <f>ROUND(I180*H180,2)</f>
        <v>0</v>
      </c>
      <c r="BL180" s="17" t="s">
        <v>153</v>
      </c>
      <c r="BM180" s="197" t="s">
        <v>229</v>
      </c>
    </row>
    <row r="181" spans="1:65" s="2" customFormat="1" ht="24.2" customHeight="1">
      <c r="A181" s="34"/>
      <c r="B181" s="35"/>
      <c r="C181" s="186" t="s">
        <v>230</v>
      </c>
      <c r="D181" s="186" t="s">
        <v>148</v>
      </c>
      <c r="E181" s="187" t="s">
        <v>231</v>
      </c>
      <c r="F181" s="188" t="s">
        <v>232</v>
      </c>
      <c r="G181" s="189" t="s">
        <v>159</v>
      </c>
      <c r="H181" s="190">
        <v>938.68</v>
      </c>
      <c r="I181" s="191"/>
      <c r="J181" s="192">
        <f>ROUND(I181*H181,2)</f>
        <v>0</v>
      </c>
      <c r="K181" s="188" t="s">
        <v>152</v>
      </c>
      <c r="L181" s="39"/>
      <c r="M181" s="193" t="s">
        <v>1</v>
      </c>
      <c r="N181" s="194" t="s">
        <v>42</v>
      </c>
      <c r="O181" s="71"/>
      <c r="P181" s="195">
        <f>O181*H181</f>
        <v>0</v>
      </c>
      <c r="Q181" s="195">
        <v>2.5999999999999998E-4</v>
      </c>
      <c r="R181" s="195">
        <f>Q181*H181</f>
        <v>0.24405679999999996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153</v>
      </c>
      <c r="AT181" s="197" t="s">
        <v>148</v>
      </c>
      <c r="AU181" s="197" t="s">
        <v>87</v>
      </c>
      <c r="AY181" s="17" t="s">
        <v>145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85</v>
      </c>
      <c r="BK181" s="198">
        <f>ROUND(I181*H181,2)</f>
        <v>0</v>
      </c>
      <c r="BL181" s="17" t="s">
        <v>153</v>
      </c>
      <c r="BM181" s="197" t="s">
        <v>233</v>
      </c>
    </row>
    <row r="182" spans="1:65" s="13" customFormat="1">
      <c r="B182" s="199"/>
      <c r="C182" s="200"/>
      <c r="D182" s="201" t="s">
        <v>155</v>
      </c>
      <c r="E182" s="202" t="s">
        <v>1</v>
      </c>
      <c r="F182" s="203" t="s">
        <v>234</v>
      </c>
      <c r="G182" s="200"/>
      <c r="H182" s="204">
        <v>114.46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155</v>
      </c>
      <c r="AU182" s="210" t="s">
        <v>87</v>
      </c>
      <c r="AV182" s="13" t="s">
        <v>87</v>
      </c>
      <c r="AW182" s="13" t="s">
        <v>34</v>
      </c>
      <c r="AX182" s="13" t="s">
        <v>77</v>
      </c>
      <c r="AY182" s="210" t="s">
        <v>145</v>
      </c>
    </row>
    <row r="183" spans="1:65" s="13" customFormat="1">
      <c r="B183" s="199"/>
      <c r="C183" s="200"/>
      <c r="D183" s="201" t="s">
        <v>155</v>
      </c>
      <c r="E183" s="202" t="s">
        <v>1</v>
      </c>
      <c r="F183" s="203" t="s">
        <v>235</v>
      </c>
      <c r="G183" s="200"/>
      <c r="H183" s="204">
        <v>3.78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155</v>
      </c>
      <c r="AU183" s="210" t="s">
        <v>87</v>
      </c>
      <c r="AV183" s="13" t="s">
        <v>87</v>
      </c>
      <c r="AW183" s="13" t="s">
        <v>34</v>
      </c>
      <c r="AX183" s="13" t="s">
        <v>77</v>
      </c>
      <c r="AY183" s="210" t="s">
        <v>145</v>
      </c>
    </row>
    <row r="184" spans="1:65" s="13" customFormat="1">
      <c r="B184" s="199"/>
      <c r="C184" s="200"/>
      <c r="D184" s="201" t="s">
        <v>155</v>
      </c>
      <c r="E184" s="202" t="s">
        <v>1</v>
      </c>
      <c r="F184" s="203" t="s">
        <v>236</v>
      </c>
      <c r="G184" s="200"/>
      <c r="H184" s="204">
        <v>820.44</v>
      </c>
      <c r="I184" s="205"/>
      <c r="J184" s="200"/>
      <c r="K184" s="200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155</v>
      </c>
      <c r="AU184" s="210" t="s">
        <v>87</v>
      </c>
      <c r="AV184" s="13" t="s">
        <v>87</v>
      </c>
      <c r="AW184" s="13" t="s">
        <v>34</v>
      </c>
      <c r="AX184" s="13" t="s">
        <v>77</v>
      </c>
      <c r="AY184" s="210" t="s">
        <v>145</v>
      </c>
    </row>
    <row r="185" spans="1:65" s="14" customFormat="1">
      <c r="B185" s="211"/>
      <c r="C185" s="212"/>
      <c r="D185" s="201" t="s">
        <v>155</v>
      </c>
      <c r="E185" s="213" t="s">
        <v>1</v>
      </c>
      <c r="F185" s="214" t="s">
        <v>173</v>
      </c>
      <c r="G185" s="212"/>
      <c r="H185" s="215">
        <v>938.68000000000006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155</v>
      </c>
      <c r="AU185" s="221" t="s">
        <v>87</v>
      </c>
      <c r="AV185" s="14" t="s">
        <v>153</v>
      </c>
      <c r="AW185" s="14" t="s">
        <v>34</v>
      </c>
      <c r="AX185" s="14" t="s">
        <v>85</v>
      </c>
      <c r="AY185" s="221" t="s">
        <v>145</v>
      </c>
    </row>
    <row r="186" spans="1:65" s="2" customFormat="1" ht="24.2" customHeight="1">
      <c r="A186" s="34"/>
      <c r="B186" s="35"/>
      <c r="C186" s="186" t="s">
        <v>237</v>
      </c>
      <c r="D186" s="186" t="s">
        <v>148</v>
      </c>
      <c r="E186" s="187" t="s">
        <v>238</v>
      </c>
      <c r="F186" s="188" t="s">
        <v>239</v>
      </c>
      <c r="G186" s="189" t="s">
        <v>159</v>
      </c>
      <c r="H186" s="190">
        <v>118.24</v>
      </c>
      <c r="I186" s="191"/>
      <c r="J186" s="192">
        <f>ROUND(I186*H186,2)</f>
        <v>0</v>
      </c>
      <c r="K186" s="188" t="s">
        <v>152</v>
      </c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2.0000000000000001E-4</v>
      </c>
      <c r="R186" s="195">
        <f>Q186*H186</f>
        <v>2.3647999999999999E-2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153</v>
      </c>
      <c r="AT186" s="197" t="s">
        <v>148</v>
      </c>
      <c r="AU186" s="197" t="s">
        <v>87</v>
      </c>
      <c r="AY186" s="17" t="s">
        <v>145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153</v>
      </c>
      <c r="BM186" s="197" t="s">
        <v>240</v>
      </c>
    </row>
    <row r="187" spans="1:65" s="13" customFormat="1">
      <c r="B187" s="199"/>
      <c r="C187" s="200"/>
      <c r="D187" s="201" t="s">
        <v>155</v>
      </c>
      <c r="E187" s="202" t="s">
        <v>1</v>
      </c>
      <c r="F187" s="203" t="s">
        <v>234</v>
      </c>
      <c r="G187" s="200"/>
      <c r="H187" s="204">
        <v>114.46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155</v>
      </c>
      <c r="AU187" s="210" t="s">
        <v>87</v>
      </c>
      <c r="AV187" s="13" t="s">
        <v>87</v>
      </c>
      <c r="AW187" s="13" t="s">
        <v>34</v>
      </c>
      <c r="AX187" s="13" t="s">
        <v>77</v>
      </c>
      <c r="AY187" s="210" t="s">
        <v>145</v>
      </c>
    </row>
    <row r="188" spans="1:65" s="13" customFormat="1">
      <c r="B188" s="199"/>
      <c r="C188" s="200"/>
      <c r="D188" s="201" t="s">
        <v>155</v>
      </c>
      <c r="E188" s="202" t="s">
        <v>1</v>
      </c>
      <c r="F188" s="203" t="s">
        <v>235</v>
      </c>
      <c r="G188" s="200"/>
      <c r="H188" s="204">
        <v>3.78</v>
      </c>
      <c r="I188" s="205"/>
      <c r="J188" s="200"/>
      <c r="K188" s="200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155</v>
      </c>
      <c r="AU188" s="210" t="s">
        <v>87</v>
      </c>
      <c r="AV188" s="13" t="s">
        <v>87</v>
      </c>
      <c r="AW188" s="13" t="s">
        <v>34</v>
      </c>
      <c r="AX188" s="13" t="s">
        <v>77</v>
      </c>
      <c r="AY188" s="210" t="s">
        <v>145</v>
      </c>
    </row>
    <row r="189" spans="1:65" s="14" customFormat="1">
      <c r="B189" s="211"/>
      <c r="C189" s="212"/>
      <c r="D189" s="201" t="s">
        <v>155</v>
      </c>
      <c r="E189" s="213" t="s">
        <v>1</v>
      </c>
      <c r="F189" s="214" t="s">
        <v>173</v>
      </c>
      <c r="G189" s="212"/>
      <c r="H189" s="215">
        <v>118.24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155</v>
      </c>
      <c r="AU189" s="221" t="s">
        <v>87</v>
      </c>
      <c r="AV189" s="14" t="s">
        <v>153</v>
      </c>
      <c r="AW189" s="14" t="s">
        <v>34</v>
      </c>
      <c r="AX189" s="14" t="s">
        <v>85</v>
      </c>
      <c r="AY189" s="221" t="s">
        <v>145</v>
      </c>
    </row>
    <row r="190" spans="1:65" s="2" customFormat="1" ht="24.2" customHeight="1">
      <c r="A190" s="34"/>
      <c r="B190" s="35"/>
      <c r="C190" s="186" t="s">
        <v>241</v>
      </c>
      <c r="D190" s="186" t="s">
        <v>148</v>
      </c>
      <c r="E190" s="187" t="s">
        <v>242</v>
      </c>
      <c r="F190" s="188" t="s">
        <v>243</v>
      </c>
      <c r="G190" s="189" t="s">
        <v>159</v>
      </c>
      <c r="H190" s="190">
        <v>938.68</v>
      </c>
      <c r="I190" s="191"/>
      <c r="J190" s="192">
        <f>ROUND(I190*H190,2)</f>
        <v>0</v>
      </c>
      <c r="K190" s="188" t="s">
        <v>152</v>
      </c>
      <c r="L190" s="39"/>
      <c r="M190" s="193" t="s">
        <v>1</v>
      </c>
      <c r="N190" s="194" t="s">
        <v>42</v>
      </c>
      <c r="O190" s="71"/>
      <c r="P190" s="195">
        <f>O190*H190</f>
        <v>0</v>
      </c>
      <c r="Q190" s="195">
        <v>4.3800000000000002E-3</v>
      </c>
      <c r="R190" s="195">
        <f>Q190*H190</f>
        <v>4.1114183999999998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153</v>
      </c>
      <c r="AT190" s="197" t="s">
        <v>148</v>
      </c>
      <c r="AU190" s="197" t="s">
        <v>87</v>
      </c>
      <c r="AY190" s="17" t="s">
        <v>145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85</v>
      </c>
      <c r="BK190" s="198">
        <f>ROUND(I190*H190,2)</f>
        <v>0</v>
      </c>
      <c r="BL190" s="17" t="s">
        <v>153</v>
      </c>
      <c r="BM190" s="197" t="s">
        <v>244</v>
      </c>
    </row>
    <row r="191" spans="1:65" s="2" customFormat="1" ht="24.2" customHeight="1">
      <c r="A191" s="34"/>
      <c r="B191" s="35"/>
      <c r="C191" s="186" t="s">
        <v>245</v>
      </c>
      <c r="D191" s="186" t="s">
        <v>148</v>
      </c>
      <c r="E191" s="187" t="s">
        <v>246</v>
      </c>
      <c r="F191" s="188" t="s">
        <v>247</v>
      </c>
      <c r="G191" s="189" t="s">
        <v>159</v>
      </c>
      <c r="H191" s="190">
        <v>848.52</v>
      </c>
      <c r="I191" s="191"/>
      <c r="J191" s="192">
        <f>ROUND(I191*H191,2)</f>
        <v>0</v>
      </c>
      <c r="K191" s="188" t="s">
        <v>152</v>
      </c>
      <c r="L191" s="39"/>
      <c r="M191" s="193" t="s">
        <v>1</v>
      </c>
      <c r="N191" s="194" t="s">
        <v>42</v>
      </c>
      <c r="O191" s="71"/>
      <c r="P191" s="195">
        <f>O191*H191</f>
        <v>0</v>
      </c>
      <c r="Q191" s="195">
        <v>4.0000000000000001E-3</v>
      </c>
      <c r="R191" s="195">
        <f>Q191*H191</f>
        <v>3.3940800000000002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153</v>
      </c>
      <c r="AT191" s="197" t="s">
        <v>148</v>
      </c>
      <c r="AU191" s="197" t="s">
        <v>87</v>
      </c>
      <c r="AY191" s="17" t="s">
        <v>145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85</v>
      </c>
      <c r="BK191" s="198">
        <f>ROUND(I191*H191,2)</f>
        <v>0</v>
      </c>
      <c r="BL191" s="17" t="s">
        <v>153</v>
      </c>
      <c r="BM191" s="197" t="s">
        <v>248</v>
      </c>
    </row>
    <row r="192" spans="1:65" s="13" customFormat="1">
      <c r="B192" s="199"/>
      <c r="C192" s="200"/>
      <c r="D192" s="201" t="s">
        <v>155</v>
      </c>
      <c r="E192" s="202" t="s">
        <v>1</v>
      </c>
      <c r="F192" s="203" t="s">
        <v>249</v>
      </c>
      <c r="G192" s="200"/>
      <c r="H192" s="204">
        <v>848.52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155</v>
      </c>
      <c r="AU192" s="210" t="s">
        <v>87</v>
      </c>
      <c r="AV192" s="13" t="s">
        <v>87</v>
      </c>
      <c r="AW192" s="13" t="s">
        <v>34</v>
      </c>
      <c r="AX192" s="13" t="s">
        <v>85</v>
      </c>
      <c r="AY192" s="210" t="s">
        <v>145</v>
      </c>
    </row>
    <row r="193" spans="1:65" s="2" customFormat="1" ht="24.2" customHeight="1">
      <c r="A193" s="34"/>
      <c r="B193" s="35"/>
      <c r="C193" s="186" t="s">
        <v>250</v>
      </c>
      <c r="D193" s="186" t="s">
        <v>148</v>
      </c>
      <c r="E193" s="187" t="s">
        <v>251</v>
      </c>
      <c r="F193" s="188" t="s">
        <v>252</v>
      </c>
      <c r="G193" s="189" t="s">
        <v>164</v>
      </c>
      <c r="H193" s="190">
        <v>5</v>
      </c>
      <c r="I193" s="191"/>
      <c r="J193" s="192">
        <f>ROUND(I193*H193,2)</f>
        <v>0</v>
      </c>
      <c r="K193" s="188" t="s">
        <v>152</v>
      </c>
      <c r="L193" s="39"/>
      <c r="M193" s="193" t="s">
        <v>1</v>
      </c>
      <c r="N193" s="194" t="s">
        <v>42</v>
      </c>
      <c r="O193" s="71"/>
      <c r="P193" s="195">
        <f>O193*H193</f>
        <v>0</v>
      </c>
      <c r="Q193" s="195">
        <v>4.8000000000000001E-4</v>
      </c>
      <c r="R193" s="195">
        <f>Q193*H193</f>
        <v>2.4000000000000002E-3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153</v>
      </c>
      <c r="AT193" s="197" t="s">
        <v>148</v>
      </c>
      <c r="AU193" s="197" t="s">
        <v>87</v>
      </c>
      <c r="AY193" s="17" t="s">
        <v>145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85</v>
      </c>
      <c r="BK193" s="198">
        <f>ROUND(I193*H193,2)</f>
        <v>0</v>
      </c>
      <c r="BL193" s="17" t="s">
        <v>153</v>
      </c>
      <c r="BM193" s="197" t="s">
        <v>253</v>
      </c>
    </row>
    <row r="194" spans="1:65" s="2" customFormat="1" ht="24.2" customHeight="1">
      <c r="A194" s="34"/>
      <c r="B194" s="35"/>
      <c r="C194" s="233" t="s">
        <v>254</v>
      </c>
      <c r="D194" s="233" t="s">
        <v>255</v>
      </c>
      <c r="E194" s="234" t="s">
        <v>256</v>
      </c>
      <c r="F194" s="235" t="s">
        <v>257</v>
      </c>
      <c r="G194" s="236" t="s">
        <v>164</v>
      </c>
      <c r="H194" s="237">
        <v>5</v>
      </c>
      <c r="I194" s="238"/>
      <c r="J194" s="239">
        <f>ROUND(I194*H194,2)</f>
        <v>0</v>
      </c>
      <c r="K194" s="235" t="s">
        <v>152</v>
      </c>
      <c r="L194" s="240"/>
      <c r="M194" s="241" t="s">
        <v>1</v>
      </c>
      <c r="N194" s="242" t="s">
        <v>42</v>
      </c>
      <c r="O194" s="71"/>
      <c r="P194" s="195">
        <f>O194*H194</f>
        <v>0</v>
      </c>
      <c r="Q194" s="195">
        <v>1.489E-2</v>
      </c>
      <c r="R194" s="195">
        <f>Q194*H194</f>
        <v>7.4450000000000002E-2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192</v>
      </c>
      <c r="AT194" s="197" t="s">
        <v>255</v>
      </c>
      <c r="AU194" s="197" t="s">
        <v>87</v>
      </c>
      <c r="AY194" s="17" t="s">
        <v>145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85</v>
      </c>
      <c r="BK194" s="198">
        <f>ROUND(I194*H194,2)</f>
        <v>0</v>
      </c>
      <c r="BL194" s="17" t="s">
        <v>153</v>
      </c>
      <c r="BM194" s="197" t="s">
        <v>258</v>
      </c>
    </row>
    <row r="195" spans="1:65" s="2" customFormat="1" ht="19.5">
      <c r="A195" s="34"/>
      <c r="B195" s="35"/>
      <c r="C195" s="36"/>
      <c r="D195" s="201" t="s">
        <v>259</v>
      </c>
      <c r="E195" s="36"/>
      <c r="F195" s="243" t="s">
        <v>260</v>
      </c>
      <c r="G195" s="36"/>
      <c r="H195" s="36"/>
      <c r="I195" s="244"/>
      <c r="J195" s="36"/>
      <c r="K195" s="36"/>
      <c r="L195" s="39"/>
      <c r="M195" s="245"/>
      <c r="N195" s="246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259</v>
      </c>
      <c r="AU195" s="17" t="s">
        <v>87</v>
      </c>
    </row>
    <row r="196" spans="1:65" s="2" customFormat="1" ht="21.75" customHeight="1">
      <c r="A196" s="34"/>
      <c r="B196" s="35"/>
      <c r="C196" s="186" t="s">
        <v>7</v>
      </c>
      <c r="D196" s="186" t="s">
        <v>148</v>
      </c>
      <c r="E196" s="187" t="s">
        <v>261</v>
      </c>
      <c r="F196" s="188" t="s">
        <v>262</v>
      </c>
      <c r="G196" s="189" t="s">
        <v>164</v>
      </c>
      <c r="H196" s="190">
        <v>11</v>
      </c>
      <c r="I196" s="191"/>
      <c r="J196" s="192">
        <f>ROUND(I196*H196,2)</f>
        <v>0</v>
      </c>
      <c r="K196" s="188" t="s">
        <v>152</v>
      </c>
      <c r="L196" s="39"/>
      <c r="M196" s="193" t="s">
        <v>1</v>
      </c>
      <c r="N196" s="194" t="s">
        <v>42</v>
      </c>
      <c r="O196" s="71"/>
      <c r="P196" s="195">
        <f>O196*H196</f>
        <v>0</v>
      </c>
      <c r="Q196" s="195">
        <v>4.684E-2</v>
      </c>
      <c r="R196" s="195">
        <f>Q196*H196</f>
        <v>0.51524000000000003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153</v>
      </c>
      <c r="AT196" s="197" t="s">
        <v>148</v>
      </c>
      <c r="AU196" s="197" t="s">
        <v>87</v>
      </c>
      <c r="AY196" s="17" t="s">
        <v>145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85</v>
      </c>
      <c r="BK196" s="198">
        <f>ROUND(I196*H196,2)</f>
        <v>0</v>
      </c>
      <c r="BL196" s="17" t="s">
        <v>153</v>
      </c>
      <c r="BM196" s="197" t="s">
        <v>263</v>
      </c>
    </row>
    <row r="197" spans="1:65" s="2" customFormat="1" ht="24.2" customHeight="1">
      <c r="A197" s="34"/>
      <c r="B197" s="35"/>
      <c r="C197" s="233" t="s">
        <v>264</v>
      </c>
      <c r="D197" s="233" t="s">
        <v>255</v>
      </c>
      <c r="E197" s="234" t="s">
        <v>265</v>
      </c>
      <c r="F197" s="235" t="s">
        <v>266</v>
      </c>
      <c r="G197" s="236" t="s">
        <v>164</v>
      </c>
      <c r="H197" s="237">
        <v>10</v>
      </c>
      <c r="I197" s="238"/>
      <c r="J197" s="239">
        <f>ROUND(I197*H197,2)</f>
        <v>0</v>
      </c>
      <c r="K197" s="235" t="s">
        <v>152</v>
      </c>
      <c r="L197" s="240"/>
      <c r="M197" s="241" t="s">
        <v>1</v>
      </c>
      <c r="N197" s="242" t="s">
        <v>42</v>
      </c>
      <c r="O197" s="71"/>
      <c r="P197" s="195">
        <f>O197*H197</f>
        <v>0</v>
      </c>
      <c r="Q197" s="195">
        <v>1.521E-2</v>
      </c>
      <c r="R197" s="195">
        <f>Q197*H197</f>
        <v>0.15209999999999999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192</v>
      </c>
      <c r="AT197" s="197" t="s">
        <v>255</v>
      </c>
      <c r="AU197" s="197" t="s">
        <v>87</v>
      </c>
      <c r="AY197" s="17" t="s">
        <v>145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85</v>
      </c>
      <c r="BK197" s="198">
        <f>ROUND(I197*H197,2)</f>
        <v>0</v>
      </c>
      <c r="BL197" s="17" t="s">
        <v>153</v>
      </c>
      <c r="BM197" s="197" t="s">
        <v>267</v>
      </c>
    </row>
    <row r="198" spans="1:65" s="2" customFormat="1" ht="37.9" customHeight="1">
      <c r="A198" s="34"/>
      <c r="B198" s="35"/>
      <c r="C198" s="233" t="s">
        <v>268</v>
      </c>
      <c r="D198" s="233" t="s">
        <v>255</v>
      </c>
      <c r="E198" s="234" t="s">
        <v>269</v>
      </c>
      <c r="F198" s="235" t="s">
        <v>270</v>
      </c>
      <c r="G198" s="236" t="s">
        <v>164</v>
      </c>
      <c r="H198" s="237">
        <v>1</v>
      </c>
      <c r="I198" s="238"/>
      <c r="J198" s="239">
        <f>ROUND(I198*H198,2)</f>
        <v>0</v>
      </c>
      <c r="K198" s="235" t="s">
        <v>152</v>
      </c>
      <c r="L198" s="240"/>
      <c r="M198" s="241" t="s">
        <v>1</v>
      </c>
      <c r="N198" s="242" t="s">
        <v>42</v>
      </c>
      <c r="O198" s="71"/>
      <c r="P198" s="195">
        <f>O198*H198</f>
        <v>0</v>
      </c>
      <c r="Q198" s="195">
        <v>1.553E-2</v>
      </c>
      <c r="R198" s="195">
        <f>Q198*H198</f>
        <v>1.553E-2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192</v>
      </c>
      <c r="AT198" s="197" t="s">
        <v>255</v>
      </c>
      <c r="AU198" s="197" t="s">
        <v>87</v>
      </c>
      <c r="AY198" s="17" t="s">
        <v>145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85</v>
      </c>
      <c r="BK198" s="198">
        <f>ROUND(I198*H198,2)</f>
        <v>0</v>
      </c>
      <c r="BL198" s="17" t="s">
        <v>153</v>
      </c>
      <c r="BM198" s="197" t="s">
        <v>271</v>
      </c>
    </row>
    <row r="199" spans="1:65" s="13" customFormat="1">
      <c r="B199" s="199"/>
      <c r="C199" s="200"/>
      <c r="D199" s="201" t="s">
        <v>155</v>
      </c>
      <c r="E199" s="202" t="s">
        <v>1</v>
      </c>
      <c r="F199" s="203" t="s">
        <v>272</v>
      </c>
      <c r="G199" s="200"/>
      <c r="H199" s="204">
        <v>1</v>
      </c>
      <c r="I199" s="205"/>
      <c r="J199" s="200"/>
      <c r="K199" s="200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155</v>
      </c>
      <c r="AU199" s="210" t="s">
        <v>87</v>
      </c>
      <c r="AV199" s="13" t="s">
        <v>87</v>
      </c>
      <c r="AW199" s="13" t="s">
        <v>34</v>
      </c>
      <c r="AX199" s="13" t="s">
        <v>85</v>
      </c>
      <c r="AY199" s="210" t="s">
        <v>145</v>
      </c>
    </row>
    <row r="200" spans="1:65" s="2" customFormat="1" ht="21.75" customHeight="1">
      <c r="A200" s="34"/>
      <c r="B200" s="35"/>
      <c r="C200" s="186" t="s">
        <v>273</v>
      </c>
      <c r="D200" s="186" t="s">
        <v>148</v>
      </c>
      <c r="E200" s="187" t="s">
        <v>274</v>
      </c>
      <c r="F200" s="188" t="s">
        <v>275</v>
      </c>
      <c r="G200" s="189" t="s">
        <v>159</v>
      </c>
      <c r="H200" s="190">
        <v>19.3</v>
      </c>
      <c r="I200" s="191"/>
      <c r="J200" s="192">
        <f>ROUND(I200*H200,2)</f>
        <v>0</v>
      </c>
      <c r="K200" s="188" t="s">
        <v>152</v>
      </c>
      <c r="L200" s="39"/>
      <c r="M200" s="193" t="s">
        <v>1</v>
      </c>
      <c r="N200" s="194" t="s">
        <v>42</v>
      </c>
      <c r="O200" s="71"/>
      <c r="P200" s="195">
        <f>O200*H200</f>
        <v>0</v>
      </c>
      <c r="Q200" s="195">
        <v>5.6000000000000001E-2</v>
      </c>
      <c r="R200" s="195">
        <f>Q200*H200</f>
        <v>1.0808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153</v>
      </c>
      <c r="AT200" s="197" t="s">
        <v>148</v>
      </c>
      <c r="AU200" s="197" t="s">
        <v>87</v>
      </c>
      <c r="AY200" s="17" t="s">
        <v>145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85</v>
      </c>
      <c r="BK200" s="198">
        <f>ROUND(I200*H200,2)</f>
        <v>0</v>
      </c>
      <c r="BL200" s="17" t="s">
        <v>153</v>
      </c>
      <c r="BM200" s="197" t="s">
        <v>276</v>
      </c>
    </row>
    <row r="201" spans="1:65" s="13" customFormat="1">
      <c r="B201" s="199"/>
      <c r="C201" s="200"/>
      <c r="D201" s="201" t="s">
        <v>155</v>
      </c>
      <c r="E201" s="202" t="s">
        <v>1</v>
      </c>
      <c r="F201" s="203" t="s">
        <v>277</v>
      </c>
      <c r="G201" s="200"/>
      <c r="H201" s="204">
        <v>19.3</v>
      </c>
      <c r="I201" s="205"/>
      <c r="J201" s="200"/>
      <c r="K201" s="200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155</v>
      </c>
      <c r="AU201" s="210" t="s">
        <v>87</v>
      </c>
      <c r="AV201" s="13" t="s">
        <v>87</v>
      </c>
      <c r="AW201" s="13" t="s">
        <v>34</v>
      </c>
      <c r="AX201" s="13" t="s">
        <v>85</v>
      </c>
      <c r="AY201" s="210" t="s">
        <v>145</v>
      </c>
    </row>
    <row r="202" spans="1:65" s="2" customFormat="1" ht="24.2" customHeight="1">
      <c r="A202" s="34"/>
      <c r="B202" s="35"/>
      <c r="C202" s="186" t="s">
        <v>278</v>
      </c>
      <c r="D202" s="186" t="s">
        <v>148</v>
      </c>
      <c r="E202" s="187" t="s">
        <v>279</v>
      </c>
      <c r="F202" s="188" t="s">
        <v>280</v>
      </c>
      <c r="G202" s="189" t="s">
        <v>151</v>
      </c>
      <c r="H202" s="190">
        <v>8.7999999999999995E-2</v>
      </c>
      <c r="I202" s="191"/>
      <c r="J202" s="192">
        <f>ROUND(I202*H202,2)</f>
        <v>0</v>
      </c>
      <c r="K202" s="188" t="s">
        <v>152</v>
      </c>
      <c r="L202" s="39"/>
      <c r="M202" s="193" t="s">
        <v>1</v>
      </c>
      <c r="N202" s="194" t="s">
        <v>42</v>
      </c>
      <c r="O202" s="71"/>
      <c r="P202" s="195">
        <f>O202*H202</f>
        <v>0</v>
      </c>
      <c r="Q202" s="195">
        <v>2.3010199999999998</v>
      </c>
      <c r="R202" s="195">
        <f>Q202*H202</f>
        <v>0.20248975999999996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153</v>
      </c>
      <c r="AT202" s="197" t="s">
        <v>148</v>
      </c>
      <c r="AU202" s="197" t="s">
        <v>87</v>
      </c>
      <c r="AY202" s="17" t="s">
        <v>145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85</v>
      </c>
      <c r="BK202" s="198">
        <f>ROUND(I202*H202,2)</f>
        <v>0</v>
      </c>
      <c r="BL202" s="17" t="s">
        <v>153</v>
      </c>
      <c r="BM202" s="197" t="s">
        <v>281</v>
      </c>
    </row>
    <row r="203" spans="1:65" s="13" customFormat="1">
      <c r="B203" s="199"/>
      <c r="C203" s="200"/>
      <c r="D203" s="201" t="s">
        <v>155</v>
      </c>
      <c r="E203" s="202" t="s">
        <v>1</v>
      </c>
      <c r="F203" s="203" t="s">
        <v>282</v>
      </c>
      <c r="G203" s="200"/>
      <c r="H203" s="204">
        <v>8.7999999999999995E-2</v>
      </c>
      <c r="I203" s="205"/>
      <c r="J203" s="200"/>
      <c r="K203" s="200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155</v>
      </c>
      <c r="AU203" s="210" t="s">
        <v>87</v>
      </c>
      <c r="AV203" s="13" t="s">
        <v>87</v>
      </c>
      <c r="AW203" s="13" t="s">
        <v>34</v>
      </c>
      <c r="AX203" s="13" t="s">
        <v>85</v>
      </c>
      <c r="AY203" s="210" t="s">
        <v>145</v>
      </c>
    </row>
    <row r="204" spans="1:65" s="12" customFormat="1" ht="22.9" customHeight="1">
      <c r="B204" s="170"/>
      <c r="C204" s="171"/>
      <c r="D204" s="172" t="s">
        <v>76</v>
      </c>
      <c r="E204" s="184" t="s">
        <v>197</v>
      </c>
      <c r="F204" s="184" t="s">
        <v>283</v>
      </c>
      <c r="G204" s="171"/>
      <c r="H204" s="171"/>
      <c r="I204" s="174"/>
      <c r="J204" s="185">
        <f>BK204</f>
        <v>0</v>
      </c>
      <c r="K204" s="171"/>
      <c r="L204" s="176"/>
      <c r="M204" s="177"/>
      <c r="N204" s="178"/>
      <c r="O204" s="178"/>
      <c r="P204" s="179">
        <f>SUM(P205:P247)</f>
        <v>0</v>
      </c>
      <c r="Q204" s="178"/>
      <c r="R204" s="179">
        <f>SUM(R205:R247)</f>
        <v>5.2178000000000002E-2</v>
      </c>
      <c r="S204" s="178"/>
      <c r="T204" s="180">
        <f>SUM(T205:T247)</f>
        <v>49.768199999999993</v>
      </c>
      <c r="AR204" s="181" t="s">
        <v>85</v>
      </c>
      <c r="AT204" s="182" t="s">
        <v>76</v>
      </c>
      <c r="AU204" s="182" t="s">
        <v>85</v>
      </c>
      <c r="AY204" s="181" t="s">
        <v>145</v>
      </c>
      <c r="BK204" s="183">
        <f>SUM(BK205:BK247)</f>
        <v>0</v>
      </c>
    </row>
    <row r="205" spans="1:65" s="2" customFormat="1" ht="24.2" customHeight="1">
      <c r="A205" s="34"/>
      <c r="B205" s="35"/>
      <c r="C205" s="186" t="s">
        <v>284</v>
      </c>
      <c r="D205" s="186" t="s">
        <v>148</v>
      </c>
      <c r="E205" s="187" t="s">
        <v>285</v>
      </c>
      <c r="F205" s="188" t="s">
        <v>286</v>
      </c>
      <c r="G205" s="189" t="s">
        <v>164</v>
      </c>
      <c r="H205" s="190">
        <v>11</v>
      </c>
      <c r="I205" s="191"/>
      <c r="J205" s="192">
        <f t="shared" ref="J205:J210" si="0">ROUND(I205*H205,2)</f>
        <v>0</v>
      </c>
      <c r="K205" s="188" t="s">
        <v>1735</v>
      </c>
      <c r="L205" s="39"/>
      <c r="M205" s="193" t="s">
        <v>1</v>
      </c>
      <c r="N205" s="194" t="s">
        <v>42</v>
      </c>
      <c r="O205" s="71"/>
      <c r="P205" s="195">
        <f t="shared" ref="P205:P210" si="1">O205*H205</f>
        <v>0</v>
      </c>
      <c r="Q205" s="195">
        <v>0</v>
      </c>
      <c r="R205" s="195">
        <f t="shared" ref="R205:R210" si="2">Q205*H205</f>
        <v>0</v>
      </c>
      <c r="S205" s="195">
        <v>0</v>
      </c>
      <c r="T205" s="196">
        <f t="shared" ref="T205:T210" si="3"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287</v>
      </c>
      <c r="AT205" s="197" t="s">
        <v>148</v>
      </c>
      <c r="AU205" s="197" t="s">
        <v>87</v>
      </c>
      <c r="AY205" s="17" t="s">
        <v>145</v>
      </c>
      <c r="BE205" s="198">
        <f t="shared" ref="BE205:BE210" si="4">IF(N205="základní",J205,0)</f>
        <v>0</v>
      </c>
      <c r="BF205" s="198">
        <f t="shared" ref="BF205:BF210" si="5">IF(N205="snížená",J205,0)</f>
        <v>0</v>
      </c>
      <c r="BG205" s="198">
        <f t="shared" ref="BG205:BG210" si="6">IF(N205="zákl. přenesená",J205,0)</f>
        <v>0</v>
      </c>
      <c r="BH205" s="198">
        <f t="shared" ref="BH205:BH210" si="7">IF(N205="sníž. přenesená",J205,0)</f>
        <v>0</v>
      </c>
      <c r="BI205" s="198">
        <f t="shared" ref="BI205:BI210" si="8">IF(N205="nulová",J205,0)</f>
        <v>0</v>
      </c>
      <c r="BJ205" s="17" t="s">
        <v>85</v>
      </c>
      <c r="BK205" s="198">
        <f t="shared" ref="BK205:BK210" si="9">ROUND(I205*H205,2)</f>
        <v>0</v>
      </c>
      <c r="BL205" s="17" t="s">
        <v>287</v>
      </c>
      <c r="BM205" s="197" t="s">
        <v>288</v>
      </c>
    </row>
    <row r="206" spans="1:65" s="2" customFormat="1" ht="37.9" customHeight="1">
      <c r="A206" s="34"/>
      <c r="B206" s="35"/>
      <c r="C206" s="186" t="s">
        <v>289</v>
      </c>
      <c r="D206" s="186" t="s">
        <v>148</v>
      </c>
      <c r="E206" s="187" t="s">
        <v>290</v>
      </c>
      <c r="F206" s="188" t="s">
        <v>291</v>
      </c>
      <c r="G206" s="189" t="s">
        <v>164</v>
      </c>
      <c r="H206" s="190">
        <v>1</v>
      </c>
      <c r="I206" s="191"/>
      <c r="J206" s="192">
        <f t="shared" si="0"/>
        <v>0</v>
      </c>
      <c r="K206" s="188" t="s">
        <v>1735</v>
      </c>
      <c r="L206" s="39"/>
      <c r="M206" s="193" t="s">
        <v>1</v>
      </c>
      <c r="N206" s="194" t="s">
        <v>42</v>
      </c>
      <c r="O206" s="71"/>
      <c r="P206" s="195">
        <f t="shared" si="1"/>
        <v>0</v>
      </c>
      <c r="Q206" s="195">
        <v>0</v>
      </c>
      <c r="R206" s="195">
        <f t="shared" si="2"/>
        <v>0</v>
      </c>
      <c r="S206" s="195">
        <v>0</v>
      </c>
      <c r="T206" s="196">
        <f t="shared" si="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287</v>
      </c>
      <c r="AT206" s="197" t="s">
        <v>148</v>
      </c>
      <c r="AU206" s="197" t="s">
        <v>87</v>
      </c>
      <c r="AY206" s="17" t="s">
        <v>145</v>
      </c>
      <c r="BE206" s="198">
        <f t="shared" si="4"/>
        <v>0</v>
      </c>
      <c r="BF206" s="198">
        <f t="shared" si="5"/>
        <v>0</v>
      </c>
      <c r="BG206" s="198">
        <f t="shared" si="6"/>
        <v>0</v>
      </c>
      <c r="BH206" s="198">
        <f t="shared" si="7"/>
        <v>0</v>
      </c>
      <c r="BI206" s="198">
        <f t="shared" si="8"/>
        <v>0</v>
      </c>
      <c r="BJ206" s="17" t="s">
        <v>85</v>
      </c>
      <c r="BK206" s="198">
        <f t="shared" si="9"/>
        <v>0</v>
      </c>
      <c r="BL206" s="17" t="s">
        <v>287</v>
      </c>
      <c r="BM206" s="197" t="s">
        <v>292</v>
      </c>
    </row>
    <row r="207" spans="1:65" s="2" customFormat="1" ht="24.2" customHeight="1">
      <c r="A207" s="34"/>
      <c r="B207" s="35"/>
      <c r="C207" s="186" t="s">
        <v>293</v>
      </c>
      <c r="D207" s="186" t="s">
        <v>148</v>
      </c>
      <c r="E207" s="187" t="s">
        <v>294</v>
      </c>
      <c r="F207" s="188" t="s">
        <v>295</v>
      </c>
      <c r="G207" s="189" t="s">
        <v>164</v>
      </c>
      <c r="H207" s="190">
        <v>6</v>
      </c>
      <c r="I207" s="191"/>
      <c r="J207" s="192">
        <f t="shared" si="0"/>
        <v>0</v>
      </c>
      <c r="K207" s="188" t="s">
        <v>152</v>
      </c>
      <c r="L207" s="39"/>
      <c r="M207" s="193" t="s">
        <v>1</v>
      </c>
      <c r="N207" s="194" t="s">
        <v>42</v>
      </c>
      <c r="O207" s="71"/>
      <c r="P207" s="195">
        <f t="shared" si="1"/>
        <v>0</v>
      </c>
      <c r="Q207" s="195">
        <v>2.3000000000000001E-4</v>
      </c>
      <c r="R207" s="195">
        <f t="shared" si="2"/>
        <v>1.3800000000000002E-3</v>
      </c>
      <c r="S207" s="195">
        <v>0</v>
      </c>
      <c r="T207" s="196">
        <f t="shared" si="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153</v>
      </c>
      <c r="AT207" s="197" t="s">
        <v>148</v>
      </c>
      <c r="AU207" s="197" t="s">
        <v>87</v>
      </c>
      <c r="AY207" s="17" t="s">
        <v>145</v>
      </c>
      <c r="BE207" s="198">
        <f t="shared" si="4"/>
        <v>0</v>
      </c>
      <c r="BF207" s="198">
        <f t="shared" si="5"/>
        <v>0</v>
      </c>
      <c r="BG207" s="198">
        <f t="shared" si="6"/>
        <v>0</v>
      </c>
      <c r="BH207" s="198">
        <f t="shared" si="7"/>
        <v>0</v>
      </c>
      <c r="BI207" s="198">
        <f t="shared" si="8"/>
        <v>0</v>
      </c>
      <c r="BJ207" s="17" t="s">
        <v>85</v>
      </c>
      <c r="BK207" s="198">
        <f t="shared" si="9"/>
        <v>0</v>
      </c>
      <c r="BL207" s="17" t="s">
        <v>153</v>
      </c>
      <c r="BM207" s="197" t="s">
        <v>296</v>
      </c>
    </row>
    <row r="208" spans="1:65" s="2" customFormat="1" ht="24.2" customHeight="1">
      <c r="A208" s="34"/>
      <c r="B208" s="35"/>
      <c r="C208" s="233" t="s">
        <v>297</v>
      </c>
      <c r="D208" s="233" t="s">
        <v>255</v>
      </c>
      <c r="E208" s="234" t="s">
        <v>298</v>
      </c>
      <c r="F208" s="235" t="s">
        <v>299</v>
      </c>
      <c r="G208" s="236" t="s">
        <v>164</v>
      </c>
      <c r="H208" s="237">
        <v>3</v>
      </c>
      <c r="I208" s="238"/>
      <c r="J208" s="239">
        <f t="shared" si="0"/>
        <v>0</v>
      </c>
      <c r="K208" s="235" t="s">
        <v>152</v>
      </c>
      <c r="L208" s="240"/>
      <c r="M208" s="241" t="s">
        <v>1</v>
      </c>
      <c r="N208" s="242" t="s">
        <v>42</v>
      </c>
      <c r="O208" s="71"/>
      <c r="P208" s="195">
        <f t="shared" si="1"/>
        <v>0</v>
      </c>
      <c r="Q208" s="195">
        <v>0</v>
      </c>
      <c r="R208" s="195">
        <f t="shared" si="2"/>
        <v>0</v>
      </c>
      <c r="S208" s="195">
        <v>0</v>
      </c>
      <c r="T208" s="196">
        <f t="shared" si="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192</v>
      </c>
      <c r="AT208" s="197" t="s">
        <v>255</v>
      </c>
      <c r="AU208" s="197" t="s">
        <v>87</v>
      </c>
      <c r="AY208" s="17" t="s">
        <v>145</v>
      </c>
      <c r="BE208" s="198">
        <f t="shared" si="4"/>
        <v>0</v>
      </c>
      <c r="BF208" s="198">
        <f t="shared" si="5"/>
        <v>0</v>
      </c>
      <c r="BG208" s="198">
        <f t="shared" si="6"/>
        <v>0</v>
      </c>
      <c r="BH208" s="198">
        <f t="shared" si="7"/>
        <v>0</v>
      </c>
      <c r="BI208" s="198">
        <f t="shared" si="8"/>
        <v>0</v>
      </c>
      <c r="BJ208" s="17" t="s">
        <v>85</v>
      </c>
      <c r="BK208" s="198">
        <f t="shared" si="9"/>
        <v>0</v>
      </c>
      <c r="BL208" s="17" t="s">
        <v>153</v>
      </c>
      <c r="BM208" s="197" t="s">
        <v>300</v>
      </c>
    </row>
    <row r="209" spans="1:65" s="2" customFormat="1" ht="24.2" customHeight="1">
      <c r="A209" s="34"/>
      <c r="B209" s="35"/>
      <c r="C209" s="233" t="s">
        <v>301</v>
      </c>
      <c r="D209" s="233" t="s">
        <v>255</v>
      </c>
      <c r="E209" s="234" t="s">
        <v>302</v>
      </c>
      <c r="F209" s="235" t="s">
        <v>303</v>
      </c>
      <c r="G209" s="236" t="s">
        <v>164</v>
      </c>
      <c r="H209" s="237">
        <v>3</v>
      </c>
      <c r="I209" s="238"/>
      <c r="J209" s="239">
        <f t="shared" si="0"/>
        <v>0</v>
      </c>
      <c r="K209" s="235" t="s">
        <v>152</v>
      </c>
      <c r="L209" s="240"/>
      <c r="M209" s="241" t="s">
        <v>1</v>
      </c>
      <c r="N209" s="242" t="s">
        <v>42</v>
      </c>
      <c r="O209" s="71"/>
      <c r="P209" s="195">
        <f t="shared" si="1"/>
        <v>0</v>
      </c>
      <c r="Q209" s="195">
        <v>0</v>
      </c>
      <c r="R209" s="195">
        <f t="shared" si="2"/>
        <v>0</v>
      </c>
      <c r="S209" s="195">
        <v>0</v>
      </c>
      <c r="T209" s="196">
        <f t="shared" si="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192</v>
      </c>
      <c r="AT209" s="197" t="s">
        <v>255</v>
      </c>
      <c r="AU209" s="197" t="s">
        <v>87</v>
      </c>
      <c r="AY209" s="17" t="s">
        <v>145</v>
      </c>
      <c r="BE209" s="198">
        <f t="shared" si="4"/>
        <v>0</v>
      </c>
      <c r="BF209" s="198">
        <f t="shared" si="5"/>
        <v>0</v>
      </c>
      <c r="BG209" s="198">
        <f t="shared" si="6"/>
        <v>0</v>
      </c>
      <c r="BH209" s="198">
        <f t="shared" si="7"/>
        <v>0</v>
      </c>
      <c r="BI209" s="198">
        <f t="shared" si="8"/>
        <v>0</v>
      </c>
      <c r="BJ209" s="17" t="s">
        <v>85</v>
      </c>
      <c r="BK209" s="198">
        <f t="shared" si="9"/>
        <v>0</v>
      </c>
      <c r="BL209" s="17" t="s">
        <v>153</v>
      </c>
      <c r="BM209" s="197" t="s">
        <v>304</v>
      </c>
    </row>
    <row r="210" spans="1:65" s="2" customFormat="1" ht="33" customHeight="1">
      <c r="A210" s="34"/>
      <c r="B210" s="35"/>
      <c r="C210" s="186" t="s">
        <v>305</v>
      </c>
      <c r="D210" s="186" t="s">
        <v>148</v>
      </c>
      <c r="E210" s="187" t="s">
        <v>306</v>
      </c>
      <c r="F210" s="188" t="s">
        <v>307</v>
      </c>
      <c r="G210" s="189" t="s">
        <v>159</v>
      </c>
      <c r="H210" s="190">
        <v>292.60000000000002</v>
      </c>
      <c r="I210" s="191"/>
      <c r="J210" s="192">
        <f t="shared" si="0"/>
        <v>0</v>
      </c>
      <c r="K210" s="188" t="s">
        <v>152</v>
      </c>
      <c r="L210" s="39"/>
      <c r="M210" s="193" t="s">
        <v>1</v>
      </c>
      <c r="N210" s="194" t="s">
        <v>42</v>
      </c>
      <c r="O210" s="71"/>
      <c r="P210" s="195">
        <f t="shared" si="1"/>
        <v>0</v>
      </c>
      <c r="Q210" s="195">
        <v>1.2999999999999999E-4</v>
      </c>
      <c r="R210" s="195">
        <f t="shared" si="2"/>
        <v>3.8038000000000002E-2</v>
      </c>
      <c r="S210" s="195">
        <v>0</v>
      </c>
      <c r="T210" s="196">
        <f t="shared" si="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153</v>
      </c>
      <c r="AT210" s="197" t="s">
        <v>148</v>
      </c>
      <c r="AU210" s="197" t="s">
        <v>87</v>
      </c>
      <c r="AY210" s="17" t="s">
        <v>145</v>
      </c>
      <c r="BE210" s="198">
        <f t="shared" si="4"/>
        <v>0</v>
      </c>
      <c r="BF210" s="198">
        <f t="shared" si="5"/>
        <v>0</v>
      </c>
      <c r="BG210" s="198">
        <f t="shared" si="6"/>
        <v>0</v>
      </c>
      <c r="BH210" s="198">
        <f t="shared" si="7"/>
        <v>0</v>
      </c>
      <c r="BI210" s="198">
        <f t="shared" si="8"/>
        <v>0</v>
      </c>
      <c r="BJ210" s="17" t="s">
        <v>85</v>
      </c>
      <c r="BK210" s="198">
        <f t="shared" si="9"/>
        <v>0</v>
      </c>
      <c r="BL210" s="17" t="s">
        <v>153</v>
      </c>
      <c r="BM210" s="197" t="s">
        <v>308</v>
      </c>
    </row>
    <row r="211" spans="1:65" s="13" customFormat="1">
      <c r="B211" s="199"/>
      <c r="C211" s="200"/>
      <c r="D211" s="201" t="s">
        <v>155</v>
      </c>
      <c r="E211" s="202" t="s">
        <v>1</v>
      </c>
      <c r="F211" s="203" t="s">
        <v>309</v>
      </c>
      <c r="G211" s="200"/>
      <c r="H211" s="204">
        <v>76.56</v>
      </c>
      <c r="I211" s="205"/>
      <c r="J211" s="200"/>
      <c r="K211" s="200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155</v>
      </c>
      <c r="AU211" s="210" t="s">
        <v>87</v>
      </c>
      <c r="AV211" s="13" t="s">
        <v>87</v>
      </c>
      <c r="AW211" s="13" t="s">
        <v>34</v>
      </c>
      <c r="AX211" s="13" t="s">
        <v>77</v>
      </c>
      <c r="AY211" s="210" t="s">
        <v>145</v>
      </c>
    </row>
    <row r="212" spans="1:65" s="13" customFormat="1">
      <c r="B212" s="199"/>
      <c r="C212" s="200"/>
      <c r="D212" s="201" t="s">
        <v>155</v>
      </c>
      <c r="E212" s="202" t="s">
        <v>1</v>
      </c>
      <c r="F212" s="203" t="s">
        <v>310</v>
      </c>
      <c r="G212" s="200"/>
      <c r="H212" s="204">
        <v>31.86</v>
      </c>
      <c r="I212" s="205"/>
      <c r="J212" s="200"/>
      <c r="K212" s="200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155</v>
      </c>
      <c r="AU212" s="210" t="s">
        <v>87</v>
      </c>
      <c r="AV212" s="13" t="s">
        <v>87</v>
      </c>
      <c r="AW212" s="13" t="s">
        <v>34</v>
      </c>
      <c r="AX212" s="13" t="s">
        <v>77</v>
      </c>
      <c r="AY212" s="210" t="s">
        <v>145</v>
      </c>
    </row>
    <row r="213" spans="1:65" s="13" customFormat="1">
      <c r="B213" s="199"/>
      <c r="C213" s="200"/>
      <c r="D213" s="201" t="s">
        <v>155</v>
      </c>
      <c r="E213" s="202" t="s">
        <v>1</v>
      </c>
      <c r="F213" s="203" t="s">
        <v>311</v>
      </c>
      <c r="G213" s="200"/>
      <c r="H213" s="204">
        <v>60.63</v>
      </c>
      <c r="I213" s="205"/>
      <c r="J213" s="200"/>
      <c r="K213" s="200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155</v>
      </c>
      <c r="AU213" s="210" t="s">
        <v>87</v>
      </c>
      <c r="AV213" s="13" t="s">
        <v>87</v>
      </c>
      <c r="AW213" s="13" t="s">
        <v>34</v>
      </c>
      <c r="AX213" s="13" t="s">
        <v>77</v>
      </c>
      <c r="AY213" s="210" t="s">
        <v>145</v>
      </c>
    </row>
    <row r="214" spans="1:65" s="13" customFormat="1">
      <c r="B214" s="199"/>
      <c r="C214" s="200"/>
      <c r="D214" s="201" t="s">
        <v>155</v>
      </c>
      <c r="E214" s="202" t="s">
        <v>1</v>
      </c>
      <c r="F214" s="203" t="s">
        <v>312</v>
      </c>
      <c r="G214" s="200"/>
      <c r="H214" s="204">
        <v>123.55</v>
      </c>
      <c r="I214" s="205"/>
      <c r="J214" s="200"/>
      <c r="K214" s="200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155</v>
      </c>
      <c r="AU214" s="210" t="s">
        <v>87</v>
      </c>
      <c r="AV214" s="13" t="s">
        <v>87</v>
      </c>
      <c r="AW214" s="13" t="s">
        <v>34</v>
      </c>
      <c r="AX214" s="13" t="s">
        <v>77</v>
      </c>
      <c r="AY214" s="210" t="s">
        <v>145</v>
      </c>
    </row>
    <row r="215" spans="1:65" s="14" customFormat="1">
      <c r="B215" s="211"/>
      <c r="C215" s="212"/>
      <c r="D215" s="201" t="s">
        <v>155</v>
      </c>
      <c r="E215" s="213" t="s">
        <v>1</v>
      </c>
      <c r="F215" s="214" t="s">
        <v>173</v>
      </c>
      <c r="G215" s="212"/>
      <c r="H215" s="215">
        <v>292.60000000000002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155</v>
      </c>
      <c r="AU215" s="221" t="s">
        <v>87</v>
      </c>
      <c r="AV215" s="14" t="s">
        <v>153</v>
      </c>
      <c r="AW215" s="14" t="s">
        <v>34</v>
      </c>
      <c r="AX215" s="14" t="s">
        <v>85</v>
      </c>
      <c r="AY215" s="221" t="s">
        <v>145</v>
      </c>
    </row>
    <row r="216" spans="1:65" s="2" customFormat="1" ht="24.2" customHeight="1">
      <c r="A216" s="34"/>
      <c r="B216" s="35"/>
      <c r="C216" s="186" t="s">
        <v>313</v>
      </c>
      <c r="D216" s="186" t="s">
        <v>148</v>
      </c>
      <c r="E216" s="187" t="s">
        <v>314</v>
      </c>
      <c r="F216" s="188" t="s">
        <v>315</v>
      </c>
      <c r="G216" s="189" t="s">
        <v>159</v>
      </c>
      <c r="H216" s="190">
        <v>292.60000000000002</v>
      </c>
      <c r="I216" s="191"/>
      <c r="J216" s="192">
        <f>ROUND(I216*H216,2)</f>
        <v>0</v>
      </c>
      <c r="K216" s="188" t="s">
        <v>152</v>
      </c>
      <c r="L216" s="39"/>
      <c r="M216" s="193" t="s">
        <v>1</v>
      </c>
      <c r="N216" s="194" t="s">
        <v>42</v>
      </c>
      <c r="O216" s="71"/>
      <c r="P216" s="195">
        <f>O216*H216</f>
        <v>0</v>
      </c>
      <c r="Q216" s="195">
        <v>4.0000000000000003E-5</v>
      </c>
      <c r="R216" s="195">
        <f>Q216*H216</f>
        <v>1.1704000000000003E-2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153</v>
      </c>
      <c r="AT216" s="197" t="s">
        <v>148</v>
      </c>
      <c r="AU216" s="197" t="s">
        <v>87</v>
      </c>
      <c r="AY216" s="17" t="s">
        <v>145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85</v>
      </c>
      <c r="BK216" s="198">
        <f>ROUND(I216*H216,2)</f>
        <v>0</v>
      </c>
      <c r="BL216" s="17" t="s">
        <v>153</v>
      </c>
      <c r="BM216" s="197" t="s">
        <v>316</v>
      </c>
    </row>
    <row r="217" spans="1:65" s="2" customFormat="1" ht="21.75" customHeight="1">
      <c r="A217" s="34"/>
      <c r="B217" s="35"/>
      <c r="C217" s="186" t="s">
        <v>317</v>
      </c>
      <c r="D217" s="186" t="s">
        <v>148</v>
      </c>
      <c r="E217" s="187" t="s">
        <v>318</v>
      </c>
      <c r="F217" s="188" t="s">
        <v>319</v>
      </c>
      <c r="G217" s="189" t="s">
        <v>159</v>
      </c>
      <c r="H217" s="190">
        <v>49.3</v>
      </c>
      <c r="I217" s="191"/>
      <c r="J217" s="192">
        <f>ROUND(I217*H217,2)</f>
        <v>0</v>
      </c>
      <c r="K217" s="188" t="s">
        <v>152</v>
      </c>
      <c r="L217" s="39"/>
      <c r="M217" s="193" t="s">
        <v>1</v>
      </c>
      <c r="N217" s="194" t="s">
        <v>42</v>
      </c>
      <c r="O217" s="71"/>
      <c r="P217" s="195">
        <f>O217*H217</f>
        <v>0</v>
      </c>
      <c r="Q217" s="195">
        <v>0</v>
      </c>
      <c r="R217" s="195">
        <f>Q217*H217</f>
        <v>0</v>
      </c>
      <c r="S217" s="195">
        <v>0.26100000000000001</v>
      </c>
      <c r="T217" s="196">
        <f>S217*H217</f>
        <v>12.8673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153</v>
      </c>
      <c r="AT217" s="197" t="s">
        <v>148</v>
      </c>
      <c r="AU217" s="197" t="s">
        <v>87</v>
      </c>
      <c r="AY217" s="17" t="s">
        <v>145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7" t="s">
        <v>85</v>
      </c>
      <c r="BK217" s="198">
        <f>ROUND(I217*H217,2)</f>
        <v>0</v>
      </c>
      <c r="BL217" s="17" t="s">
        <v>153</v>
      </c>
      <c r="BM217" s="197" t="s">
        <v>320</v>
      </c>
    </row>
    <row r="218" spans="1:65" s="13" customFormat="1">
      <c r="B218" s="199"/>
      <c r="C218" s="200"/>
      <c r="D218" s="201" t="s">
        <v>155</v>
      </c>
      <c r="E218" s="202" t="s">
        <v>1</v>
      </c>
      <c r="F218" s="203" t="s">
        <v>321</v>
      </c>
      <c r="G218" s="200"/>
      <c r="H218" s="204">
        <v>41.47</v>
      </c>
      <c r="I218" s="205"/>
      <c r="J218" s="200"/>
      <c r="K218" s="200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155</v>
      </c>
      <c r="AU218" s="210" t="s">
        <v>87</v>
      </c>
      <c r="AV218" s="13" t="s">
        <v>87</v>
      </c>
      <c r="AW218" s="13" t="s">
        <v>34</v>
      </c>
      <c r="AX218" s="13" t="s">
        <v>77</v>
      </c>
      <c r="AY218" s="210" t="s">
        <v>145</v>
      </c>
    </row>
    <row r="219" spans="1:65" s="13" customFormat="1">
      <c r="B219" s="199"/>
      <c r="C219" s="200"/>
      <c r="D219" s="201" t="s">
        <v>155</v>
      </c>
      <c r="E219" s="202" t="s">
        <v>1</v>
      </c>
      <c r="F219" s="203" t="s">
        <v>322</v>
      </c>
      <c r="G219" s="200"/>
      <c r="H219" s="204">
        <v>7.83</v>
      </c>
      <c r="I219" s="205"/>
      <c r="J219" s="200"/>
      <c r="K219" s="200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155</v>
      </c>
      <c r="AU219" s="210" t="s">
        <v>87</v>
      </c>
      <c r="AV219" s="13" t="s">
        <v>87</v>
      </c>
      <c r="AW219" s="13" t="s">
        <v>34</v>
      </c>
      <c r="AX219" s="13" t="s">
        <v>77</v>
      </c>
      <c r="AY219" s="210" t="s">
        <v>145</v>
      </c>
    </row>
    <row r="220" spans="1:65" s="14" customFormat="1">
      <c r="B220" s="211"/>
      <c r="C220" s="212"/>
      <c r="D220" s="201" t="s">
        <v>155</v>
      </c>
      <c r="E220" s="213" t="s">
        <v>1</v>
      </c>
      <c r="F220" s="214" t="s">
        <v>173</v>
      </c>
      <c r="G220" s="212"/>
      <c r="H220" s="215">
        <v>49.3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155</v>
      </c>
      <c r="AU220" s="221" t="s">
        <v>87</v>
      </c>
      <c r="AV220" s="14" t="s">
        <v>153</v>
      </c>
      <c r="AW220" s="14" t="s">
        <v>34</v>
      </c>
      <c r="AX220" s="14" t="s">
        <v>85</v>
      </c>
      <c r="AY220" s="221" t="s">
        <v>145</v>
      </c>
    </row>
    <row r="221" spans="1:65" s="2" customFormat="1" ht="24.2" customHeight="1">
      <c r="A221" s="34"/>
      <c r="B221" s="35"/>
      <c r="C221" s="186" t="s">
        <v>323</v>
      </c>
      <c r="D221" s="186" t="s">
        <v>148</v>
      </c>
      <c r="E221" s="187" t="s">
        <v>324</v>
      </c>
      <c r="F221" s="188" t="s">
        <v>325</v>
      </c>
      <c r="G221" s="189" t="s">
        <v>151</v>
      </c>
      <c r="H221" s="190">
        <v>0.5</v>
      </c>
      <c r="I221" s="191"/>
      <c r="J221" s="192">
        <f>ROUND(I221*H221,2)</f>
        <v>0</v>
      </c>
      <c r="K221" s="188" t="s">
        <v>152</v>
      </c>
      <c r="L221" s="39"/>
      <c r="M221" s="193" t="s">
        <v>1</v>
      </c>
      <c r="N221" s="194" t="s">
        <v>42</v>
      </c>
      <c r="O221" s="71"/>
      <c r="P221" s="195">
        <f>O221*H221</f>
        <v>0</v>
      </c>
      <c r="Q221" s="195">
        <v>0</v>
      </c>
      <c r="R221" s="195">
        <f>Q221*H221</f>
        <v>0</v>
      </c>
      <c r="S221" s="195">
        <v>1.8</v>
      </c>
      <c r="T221" s="196">
        <f>S221*H221</f>
        <v>0.9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153</v>
      </c>
      <c r="AT221" s="197" t="s">
        <v>148</v>
      </c>
      <c r="AU221" s="197" t="s">
        <v>87</v>
      </c>
      <c r="AY221" s="17" t="s">
        <v>145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85</v>
      </c>
      <c r="BK221" s="198">
        <f>ROUND(I221*H221,2)</f>
        <v>0</v>
      </c>
      <c r="BL221" s="17" t="s">
        <v>153</v>
      </c>
      <c r="BM221" s="197" t="s">
        <v>326</v>
      </c>
    </row>
    <row r="222" spans="1:65" s="13" customFormat="1" ht="22.5">
      <c r="B222" s="199"/>
      <c r="C222" s="200"/>
      <c r="D222" s="201" t="s">
        <v>155</v>
      </c>
      <c r="E222" s="202" t="s">
        <v>1</v>
      </c>
      <c r="F222" s="203" t="s">
        <v>327</v>
      </c>
      <c r="G222" s="200"/>
      <c r="H222" s="204">
        <v>0.5</v>
      </c>
      <c r="I222" s="205"/>
      <c r="J222" s="200"/>
      <c r="K222" s="200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155</v>
      </c>
      <c r="AU222" s="210" t="s">
        <v>87</v>
      </c>
      <c r="AV222" s="13" t="s">
        <v>87</v>
      </c>
      <c r="AW222" s="13" t="s">
        <v>34</v>
      </c>
      <c r="AX222" s="13" t="s">
        <v>85</v>
      </c>
      <c r="AY222" s="210" t="s">
        <v>145</v>
      </c>
    </row>
    <row r="223" spans="1:65" s="2" customFormat="1" ht="24.2" customHeight="1">
      <c r="A223" s="34"/>
      <c r="B223" s="35"/>
      <c r="C223" s="186" t="s">
        <v>328</v>
      </c>
      <c r="D223" s="186" t="s">
        <v>148</v>
      </c>
      <c r="E223" s="187" t="s">
        <v>329</v>
      </c>
      <c r="F223" s="188" t="s">
        <v>330</v>
      </c>
      <c r="G223" s="189" t="s">
        <v>159</v>
      </c>
      <c r="H223" s="190">
        <v>34.76</v>
      </c>
      <c r="I223" s="191"/>
      <c r="J223" s="192">
        <f>ROUND(I223*H223,2)</f>
        <v>0</v>
      </c>
      <c r="K223" s="188" t="s">
        <v>152</v>
      </c>
      <c r="L223" s="39"/>
      <c r="M223" s="193" t="s">
        <v>1</v>
      </c>
      <c r="N223" s="194" t="s">
        <v>42</v>
      </c>
      <c r="O223" s="71"/>
      <c r="P223" s="195">
        <f>O223*H223</f>
        <v>0</v>
      </c>
      <c r="Q223" s="195">
        <v>0</v>
      </c>
      <c r="R223" s="195">
        <f>Q223*H223</f>
        <v>0</v>
      </c>
      <c r="S223" s="195">
        <v>3.5000000000000003E-2</v>
      </c>
      <c r="T223" s="196">
        <f>S223*H223</f>
        <v>1.2166000000000001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153</v>
      </c>
      <c r="AT223" s="197" t="s">
        <v>148</v>
      </c>
      <c r="AU223" s="197" t="s">
        <v>87</v>
      </c>
      <c r="AY223" s="17" t="s">
        <v>145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85</v>
      </c>
      <c r="BK223" s="198">
        <f>ROUND(I223*H223,2)</f>
        <v>0</v>
      </c>
      <c r="BL223" s="17" t="s">
        <v>153</v>
      </c>
      <c r="BM223" s="197" t="s">
        <v>331</v>
      </c>
    </row>
    <row r="224" spans="1:65" s="13" customFormat="1">
      <c r="B224" s="199"/>
      <c r="C224" s="200"/>
      <c r="D224" s="201" t="s">
        <v>155</v>
      </c>
      <c r="E224" s="202" t="s">
        <v>1</v>
      </c>
      <c r="F224" s="203" t="s">
        <v>332</v>
      </c>
      <c r="G224" s="200"/>
      <c r="H224" s="204">
        <v>11.44</v>
      </c>
      <c r="I224" s="205"/>
      <c r="J224" s="200"/>
      <c r="K224" s="200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155</v>
      </c>
      <c r="AU224" s="210" t="s">
        <v>87</v>
      </c>
      <c r="AV224" s="13" t="s">
        <v>87</v>
      </c>
      <c r="AW224" s="13" t="s">
        <v>34</v>
      </c>
      <c r="AX224" s="13" t="s">
        <v>77</v>
      </c>
      <c r="AY224" s="210" t="s">
        <v>145</v>
      </c>
    </row>
    <row r="225" spans="1:65" s="13" customFormat="1">
      <c r="B225" s="199"/>
      <c r="C225" s="200"/>
      <c r="D225" s="201" t="s">
        <v>155</v>
      </c>
      <c r="E225" s="202" t="s">
        <v>1</v>
      </c>
      <c r="F225" s="203" t="s">
        <v>333</v>
      </c>
      <c r="G225" s="200"/>
      <c r="H225" s="204">
        <v>8.36</v>
      </c>
      <c r="I225" s="205"/>
      <c r="J225" s="200"/>
      <c r="K225" s="200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155</v>
      </c>
      <c r="AU225" s="210" t="s">
        <v>87</v>
      </c>
      <c r="AV225" s="13" t="s">
        <v>87</v>
      </c>
      <c r="AW225" s="13" t="s">
        <v>34</v>
      </c>
      <c r="AX225" s="13" t="s">
        <v>77</v>
      </c>
      <c r="AY225" s="210" t="s">
        <v>145</v>
      </c>
    </row>
    <row r="226" spans="1:65" s="13" customFormat="1">
      <c r="B226" s="199"/>
      <c r="C226" s="200"/>
      <c r="D226" s="201" t="s">
        <v>155</v>
      </c>
      <c r="E226" s="202" t="s">
        <v>1</v>
      </c>
      <c r="F226" s="203" t="s">
        <v>334</v>
      </c>
      <c r="G226" s="200"/>
      <c r="H226" s="204">
        <v>14.96</v>
      </c>
      <c r="I226" s="205"/>
      <c r="J226" s="200"/>
      <c r="K226" s="200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155</v>
      </c>
      <c r="AU226" s="210" t="s">
        <v>87</v>
      </c>
      <c r="AV226" s="13" t="s">
        <v>87</v>
      </c>
      <c r="AW226" s="13" t="s">
        <v>34</v>
      </c>
      <c r="AX226" s="13" t="s">
        <v>77</v>
      </c>
      <c r="AY226" s="210" t="s">
        <v>145</v>
      </c>
    </row>
    <row r="227" spans="1:65" s="14" customFormat="1">
      <c r="B227" s="211"/>
      <c r="C227" s="212"/>
      <c r="D227" s="201" t="s">
        <v>155</v>
      </c>
      <c r="E227" s="213" t="s">
        <v>1</v>
      </c>
      <c r="F227" s="214" t="s">
        <v>173</v>
      </c>
      <c r="G227" s="212"/>
      <c r="H227" s="215">
        <v>34.76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155</v>
      </c>
      <c r="AU227" s="221" t="s">
        <v>87</v>
      </c>
      <c r="AV227" s="14" t="s">
        <v>153</v>
      </c>
      <c r="AW227" s="14" t="s">
        <v>34</v>
      </c>
      <c r="AX227" s="14" t="s">
        <v>85</v>
      </c>
      <c r="AY227" s="221" t="s">
        <v>145</v>
      </c>
    </row>
    <row r="228" spans="1:65" s="2" customFormat="1" ht="24.2" customHeight="1">
      <c r="A228" s="34"/>
      <c r="B228" s="35"/>
      <c r="C228" s="186" t="s">
        <v>335</v>
      </c>
      <c r="D228" s="186" t="s">
        <v>148</v>
      </c>
      <c r="E228" s="187" t="s">
        <v>336</v>
      </c>
      <c r="F228" s="188" t="s">
        <v>337</v>
      </c>
      <c r="G228" s="189" t="s">
        <v>159</v>
      </c>
      <c r="H228" s="190">
        <v>16.32</v>
      </c>
      <c r="I228" s="191"/>
      <c r="J228" s="192">
        <f>ROUND(I228*H228,2)</f>
        <v>0</v>
      </c>
      <c r="K228" s="188" t="s">
        <v>152</v>
      </c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5.5E-2</v>
      </c>
      <c r="T228" s="196">
        <f>S228*H228</f>
        <v>0.89760000000000006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153</v>
      </c>
      <c r="AT228" s="197" t="s">
        <v>148</v>
      </c>
      <c r="AU228" s="197" t="s">
        <v>87</v>
      </c>
      <c r="AY228" s="17" t="s">
        <v>145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153</v>
      </c>
      <c r="BM228" s="197" t="s">
        <v>338</v>
      </c>
    </row>
    <row r="229" spans="1:65" s="13" customFormat="1">
      <c r="B229" s="199"/>
      <c r="C229" s="200"/>
      <c r="D229" s="201" t="s">
        <v>155</v>
      </c>
      <c r="E229" s="202" t="s">
        <v>1</v>
      </c>
      <c r="F229" s="203" t="s">
        <v>339</v>
      </c>
      <c r="G229" s="200"/>
      <c r="H229" s="204">
        <v>16.32</v>
      </c>
      <c r="I229" s="205"/>
      <c r="J229" s="200"/>
      <c r="K229" s="200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155</v>
      </c>
      <c r="AU229" s="210" t="s">
        <v>87</v>
      </c>
      <c r="AV229" s="13" t="s">
        <v>87</v>
      </c>
      <c r="AW229" s="13" t="s">
        <v>34</v>
      </c>
      <c r="AX229" s="13" t="s">
        <v>85</v>
      </c>
      <c r="AY229" s="210" t="s">
        <v>145</v>
      </c>
    </row>
    <row r="230" spans="1:65" s="2" customFormat="1" ht="21.75" customHeight="1">
      <c r="A230" s="34"/>
      <c r="B230" s="35"/>
      <c r="C230" s="186" t="s">
        <v>340</v>
      </c>
      <c r="D230" s="186" t="s">
        <v>148</v>
      </c>
      <c r="E230" s="187" t="s">
        <v>341</v>
      </c>
      <c r="F230" s="188" t="s">
        <v>342</v>
      </c>
      <c r="G230" s="189" t="s">
        <v>159</v>
      </c>
      <c r="H230" s="190">
        <v>24.2</v>
      </c>
      <c r="I230" s="191"/>
      <c r="J230" s="192">
        <f>ROUND(I230*H230,2)</f>
        <v>0</v>
      </c>
      <c r="K230" s="188" t="s">
        <v>152</v>
      </c>
      <c r="L230" s="39"/>
      <c r="M230" s="193" t="s">
        <v>1</v>
      </c>
      <c r="N230" s="194" t="s">
        <v>42</v>
      </c>
      <c r="O230" s="71"/>
      <c r="P230" s="195">
        <f>O230*H230</f>
        <v>0</v>
      </c>
      <c r="Q230" s="195">
        <v>0</v>
      </c>
      <c r="R230" s="195">
        <f>Q230*H230</f>
        <v>0</v>
      </c>
      <c r="S230" s="195">
        <v>7.5999999999999998E-2</v>
      </c>
      <c r="T230" s="196">
        <f>S230*H230</f>
        <v>1.8391999999999999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153</v>
      </c>
      <c r="AT230" s="197" t="s">
        <v>148</v>
      </c>
      <c r="AU230" s="197" t="s">
        <v>87</v>
      </c>
      <c r="AY230" s="17" t="s">
        <v>145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7" t="s">
        <v>85</v>
      </c>
      <c r="BK230" s="198">
        <f>ROUND(I230*H230,2)</f>
        <v>0</v>
      </c>
      <c r="BL230" s="17" t="s">
        <v>153</v>
      </c>
      <c r="BM230" s="197" t="s">
        <v>343</v>
      </c>
    </row>
    <row r="231" spans="1:65" s="13" customFormat="1">
      <c r="B231" s="199"/>
      <c r="C231" s="200"/>
      <c r="D231" s="201" t="s">
        <v>155</v>
      </c>
      <c r="E231" s="202" t="s">
        <v>1</v>
      </c>
      <c r="F231" s="203" t="s">
        <v>344</v>
      </c>
      <c r="G231" s="200"/>
      <c r="H231" s="204">
        <v>24.2</v>
      </c>
      <c r="I231" s="205"/>
      <c r="J231" s="200"/>
      <c r="K231" s="200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155</v>
      </c>
      <c r="AU231" s="210" t="s">
        <v>87</v>
      </c>
      <c r="AV231" s="13" t="s">
        <v>87</v>
      </c>
      <c r="AW231" s="13" t="s">
        <v>34</v>
      </c>
      <c r="AX231" s="13" t="s">
        <v>85</v>
      </c>
      <c r="AY231" s="210" t="s">
        <v>145</v>
      </c>
    </row>
    <row r="232" spans="1:65" s="2" customFormat="1" ht="24.2" customHeight="1">
      <c r="A232" s="34"/>
      <c r="B232" s="35"/>
      <c r="C232" s="186" t="s">
        <v>345</v>
      </c>
      <c r="D232" s="186" t="s">
        <v>148</v>
      </c>
      <c r="E232" s="187" t="s">
        <v>346</v>
      </c>
      <c r="F232" s="188" t="s">
        <v>347</v>
      </c>
      <c r="G232" s="189" t="s">
        <v>164</v>
      </c>
      <c r="H232" s="190">
        <v>5</v>
      </c>
      <c r="I232" s="191"/>
      <c r="J232" s="192">
        <f>ROUND(I232*H232,2)</f>
        <v>0</v>
      </c>
      <c r="K232" s="188" t="s">
        <v>152</v>
      </c>
      <c r="L232" s="39"/>
      <c r="M232" s="193" t="s">
        <v>1</v>
      </c>
      <c r="N232" s="194" t="s">
        <v>42</v>
      </c>
      <c r="O232" s="71"/>
      <c r="P232" s="195">
        <f>O232*H232</f>
        <v>0</v>
      </c>
      <c r="Q232" s="195">
        <v>0</v>
      </c>
      <c r="R232" s="195">
        <f>Q232*H232</f>
        <v>0</v>
      </c>
      <c r="S232" s="195">
        <v>4.0000000000000001E-3</v>
      </c>
      <c r="T232" s="196">
        <f>S232*H232</f>
        <v>0.02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153</v>
      </c>
      <c r="AT232" s="197" t="s">
        <v>148</v>
      </c>
      <c r="AU232" s="197" t="s">
        <v>87</v>
      </c>
      <c r="AY232" s="17" t="s">
        <v>145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85</v>
      </c>
      <c r="BK232" s="198">
        <f>ROUND(I232*H232,2)</f>
        <v>0</v>
      </c>
      <c r="BL232" s="17" t="s">
        <v>153</v>
      </c>
      <c r="BM232" s="197" t="s">
        <v>348</v>
      </c>
    </row>
    <row r="233" spans="1:65" s="2" customFormat="1" ht="24.2" customHeight="1">
      <c r="A233" s="34"/>
      <c r="B233" s="35"/>
      <c r="C233" s="186" t="s">
        <v>349</v>
      </c>
      <c r="D233" s="186" t="s">
        <v>148</v>
      </c>
      <c r="E233" s="187" t="s">
        <v>350</v>
      </c>
      <c r="F233" s="188" t="s">
        <v>351</v>
      </c>
      <c r="G233" s="189" t="s">
        <v>164</v>
      </c>
      <c r="H233" s="190">
        <v>3</v>
      </c>
      <c r="I233" s="191"/>
      <c r="J233" s="192">
        <f>ROUND(I233*H233,2)</f>
        <v>0</v>
      </c>
      <c r="K233" s="188" t="s">
        <v>152</v>
      </c>
      <c r="L233" s="39"/>
      <c r="M233" s="193" t="s">
        <v>1</v>
      </c>
      <c r="N233" s="194" t="s">
        <v>42</v>
      </c>
      <c r="O233" s="71"/>
      <c r="P233" s="195">
        <f>O233*H233</f>
        <v>0</v>
      </c>
      <c r="Q233" s="195">
        <v>0</v>
      </c>
      <c r="R233" s="195">
        <f>Q233*H233</f>
        <v>0</v>
      </c>
      <c r="S233" s="195">
        <v>1.6E-2</v>
      </c>
      <c r="T233" s="196">
        <f>S233*H233</f>
        <v>4.8000000000000001E-2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153</v>
      </c>
      <c r="AT233" s="197" t="s">
        <v>148</v>
      </c>
      <c r="AU233" s="197" t="s">
        <v>87</v>
      </c>
      <c r="AY233" s="17" t="s">
        <v>145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85</v>
      </c>
      <c r="BK233" s="198">
        <f>ROUND(I233*H233,2)</f>
        <v>0</v>
      </c>
      <c r="BL233" s="17" t="s">
        <v>153</v>
      </c>
      <c r="BM233" s="197" t="s">
        <v>352</v>
      </c>
    </row>
    <row r="234" spans="1:65" s="2" customFormat="1" ht="24.2" customHeight="1">
      <c r="A234" s="34"/>
      <c r="B234" s="35"/>
      <c r="C234" s="186" t="s">
        <v>353</v>
      </c>
      <c r="D234" s="186" t="s">
        <v>148</v>
      </c>
      <c r="E234" s="187" t="s">
        <v>354</v>
      </c>
      <c r="F234" s="188" t="s">
        <v>355</v>
      </c>
      <c r="G234" s="189" t="s">
        <v>183</v>
      </c>
      <c r="H234" s="190">
        <v>150</v>
      </c>
      <c r="I234" s="191"/>
      <c r="J234" s="192">
        <f>ROUND(I234*H234,2)</f>
        <v>0</v>
      </c>
      <c r="K234" s="188" t="s">
        <v>152</v>
      </c>
      <c r="L234" s="39"/>
      <c r="M234" s="193" t="s">
        <v>1</v>
      </c>
      <c r="N234" s="194" t="s">
        <v>42</v>
      </c>
      <c r="O234" s="71"/>
      <c r="P234" s="195">
        <f>O234*H234</f>
        <v>0</v>
      </c>
      <c r="Q234" s="195">
        <v>0</v>
      </c>
      <c r="R234" s="195">
        <f>Q234*H234</f>
        <v>0</v>
      </c>
      <c r="S234" s="195">
        <v>6.0000000000000001E-3</v>
      </c>
      <c r="T234" s="196">
        <f>S234*H234</f>
        <v>0.9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153</v>
      </c>
      <c r="AT234" s="197" t="s">
        <v>148</v>
      </c>
      <c r="AU234" s="197" t="s">
        <v>87</v>
      </c>
      <c r="AY234" s="17" t="s">
        <v>145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85</v>
      </c>
      <c r="BK234" s="198">
        <f>ROUND(I234*H234,2)</f>
        <v>0</v>
      </c>
      <c r="BL234" s="17" t="s">
        <v>153</v>
      </c>
      <c r="BM234" s="197" t="s">
        <v>356</v>
      </c>
    </row>
    <row r="235" spans="1:65" s="13" customFormat="1">
      <c r="B235" s="199"/>
      <c r="C235" s="200"/>
      <c r="D235" s="201" t="s">
        <v>155</v>
      </c>
      <c r="E235" s="202" t="s">
        <v>1</v>
      </c>
      <c r="F235" s="203" t="s">
        <v>357</v>
      </c>
      <c r="G235" s="200"/>
      <c r="H235" s="204">
        <v>150</v>
      </c>
      <c r="I235" s="205"/>
      <c r="J235" s="200"/>
      <c r="K235" s="200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155</v>
      </c>
      <c r="AU235" s="210" t="s">
        <v>87</v>
      </c>
      <c r="AV235" s="13" t="s">
        <v>87</v>
      </c>
      <c r="AW235" s="13" t="s">
        <v>34</v>
      </c>
      <c r="AX235" s="13" t="s">
        <v>85</v>
      </c>
      <c r="AY235" s="210" t="s">
        <v>145</v>
      </c>
    </row>
    <row r="236" spans="1:65" s="2" customFormat="1" ht="24.2" customHeight="1">
      <c r="A236" s="34"/>
      <c r="B236" s="35"/>
      <c r="C236" s="186" t="s">
        <v>358</v>
      </c>
      <c r="D236" s="186" t="s">
        <v>148</v>
      </c>
      <c r="E236" s="187" t="s">
        <v>359</v>
      </c>
      <c r="F236" s="188" t="s">
        <v>360</v>
      </c>
      <c r="G236" s="189" t="s">
        <v>183</v>
      </c>
      <c r="H236" s="190">
        <v>26</v>
      </c>
      <c r="I236" s="191"/>
      <c r="J236" s="192">
        <f>ROUND(I236*H236,2)</f>
        <v>0</v>
      </c>
      <c r="K236" s="188" t="s">
        <v>152</v>
      </c>
      <c r="L236" s="39"/>
      <c r="M236" s="193" t="s">
        <v>1</v>
      </c>
      <c r="N236" s="194" t="s">
        <v>42</v>
      </c>
      <c r="O236" s="71"/>
      <c r="P236" s="195">
        <f>O236*H236</f>
        <v>0</v>
      </c>
      <c r="Q236" s="195">
        <v>0</v>
      </c>
      <c r="R236" s="195">
        <f>Q236*H236</f>
        <v>0</v>
      </c>
      <c r="S236" s="195">
        <v>0.04</v>
      </c>
      <c r="T236" s="196">
        <f>S236*H236</f>
        <v>1.04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153</v>
      </c>
      <c r="AT236" s="197" t="s">
        <v>148</v>
      </c>
      <c r="AU236" s="197" t="s">
        <v>87</v>
      </c>
      <c r="AY236" s="17" t="s">
        <v>145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7" t="s">
        <v>85</v>
      </c>
      <c r="BK236" s="198">
        <f>ROUND(I236*H236,2)</f>
        <v>0</v>
      </c>
      <c r="BL236" s="17" t="s">
        <v>153</v>
      </c>
      <c r="BM236" s="197" t="s">
        <v>361</v>
      </c>
    </row>
    <row r="237" spans="1:65" s="2" customFormat="1" ht="24.2" customHeight="1">
      <c r="A237" s="34"/>
      <c r="B237" s="35"/>
      <c r="C237" s="186" t="s">
        <v>362</v>
      </c>
      <c r="D237" s="186" t="s">
        <v>148</v>
      </c>
      <c r="E237" s="187" t="s">
        <v>363</v>
      </c>
      <c r="F237" s="188" t="s">
        <v>364</v>
      </c>
      <c r="G237" s="189" t="s">
        <v>183</v>
      </c>
      <c r="H237" s="190">
        <v>18</v>
      </c>
      <c r="I237" s="191"/>
      <c r="J237" s="192">
        <f>ROUND(I237*H237,2)</f>
        <v>0</v>
      </c>
      <c r="K237" s="188" t="s">
        <v>152</v>
      </c>
      <c r="L237" s="39"/>
      <c r="M237" s="193" t="s">
        <v>1</v>
      </c>
      <c r="N237" s="194" t="s">
        <v>42</v>
      </c>
      <c r="O237" s="71"/>
      <c r="P237" s="195">
        <f>O237*H237</f>
        <v>0</v>
      </c>
      <c r="Q237" s="195">
        <v>0</v>
      </c>
      <c r="R237" s="195">
        <f>Q237*H237</f>
        <v>0</v>
      </c>
      <c r="S237" s="195">
        <v>8.0000000000000002E-3</v>
      </c>
      <c r="T237" s="196">
        <f>S237*H237</f>
        <v>0.14400000000000002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153</v>
      </c>
      <c r="AT237" s="197" t="s">
        <v>148</v>
      </c>
      <c r="AU237" s="197" t="s">
        <v>87</v>
      </c>
      <c r="AY237" s="17" t="s">
        <v>145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85</v>
      </c>
      <c r="BK237" s="198">
        <f>ROUND(I237*H237,2)</f>
        <v>0</v>
      </c>
      <c r="BL237" s="17" t="s">
        <v>153</v>
      </c>
      <c r="BM237" s="197" t="s">
        <v>365</v>
      </c>
    </row>
    <row r="238" spans="1:65" s="2" customFormat="1" ht="24.2" customHeight="1">
      <c r="A238" s="34"/>
      <c r="B238" s="35"/>
      <c r="C238" s="186" t="s">
        <v>366</v>
      </c>
      <c r="D238" s="186" t="s">
        <v>148</v>
      </c>
      <c r="E238" s="187" t="s">
        <v>367</v>
      </c>
      <c r="F238" s="188" t="s">
        <v>368</v>
      </c>
      <c r="G238" s="189" t="s">
        <v>183</v>
      </c>
      <c r="H238" s="190">
        <v>0.8</v>
      </c>
      <c r="I238" s="191"/>
      <c r="J238" s="192">
        <f>ROUND(I238*H238,2)</f>
        <v>0</v>
      </c>
      <c r="K238" s="188" t="s">
        <v>152</v>
      </c>
      <c r="L238" s="39"/>
      <c r="M238" s="193" t="s">
        <v>1</v>
      </c>
      <c r="N238" s="194" t="s">
        <v>42</v>
      </c>
      <c r="O238" s="71"/>
      <c r="P238" s="195">
        <f>O238*H238</f>
        <v>0</v>
      </c>
      <c r="Q238" s="195">
        <v>1.32E-3</v>
      </c>
      <c r="R238" s="195">
        <f>Q238*H238</f>
        <v>1.0560000000000001E-3</v>
      </c>
      <c r="S238" s="195">
        <v>2.5000000000000001E-2</v>
      </c>
      <c r="T238" s="196">
        <f>S238*H238</f>
        <v>2.0000000000000004E-2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153</v>
      </c>
      <c r="AT238" s="197" t="s">
        <v>148</v>
      </c>
      <c r="AU238" s="197" t="s">
        <v>87</v>
      </c>
      <c r="AY238" s="17" t="s">
        <v>145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85</v>
      </c>
      <c r="BK238" s="198">
        <f>ROUND(I238*H238,2)</f>
        <v>0</v>
      </c>
      <c r="BL238" s="17" t="s">
        <v>153</v>
      </c>
      <c r="BM238" s="197" t="s">
        <v>369</v>
      </c>
    </row>
    <row r="239" spans="1:65" s="2" customFormat="1" ht="37.9" customHeight="1">
      <c r="A239" s="34"/>
      <c r="B239" s="35"/>
      <c r="C239" s="186" t="s">
        <v>370</v>
      </c>
      <c r="D239" s="186" t="s">
        <v>148</v>
      </c>
      <c r="E239" s="187" t="s">
        <v>371</v>
      </c>
      <c r="F239" s="188" t="s">
        <v>372</v>
      </c>
      <c r="G239" s="189" t="s">
        <v>159</v>
      </c>
      <c r="H239" s="190">
        <v>123.55</v>
      </c>
      <c r="I239" s="191"/>
      <c r="J239" s="192">
        <f>ROUND(I239*H239,2)</f>
        <v>0</v>
      </c>
      <c r="K239" s="188" t="s">
        <v>152</v>
      </c>
      <c r="L239" s="39"/>
      <c r="M239" s="193" t="s">
        <v>1</v>
      </c>
      <c r="N239" s="194" t="s">
        <v>42</v>
      </c>
      <c r="O239" s="71"/>
      <c r="P239" s="195">
        <f>O239*H239</f>
        <v>0</v>
      </c>
      <c r="Q239" s="195">
        <v>0</v>
      </c>
      <c r="R239" s="195">
        <f>Q239*H239</f>
        <v>0</v>
      </c>
      <c r="S239" s="195">
        <v>0.02</v>
      </c>
      <c r="T239" s="196">
        <f>S239*H239</f>
        <v>2.4710000000000001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153</v>
      </c>
      <c r="AT239" s="197" t="s">
        <v>148</v>
      </c>
      <c r="AU239" s="197" t="s">
        <v>87</v>
      </c>
      <c r="AY239" s="17" t="s">
        <v>145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7" t="s">
        <v>85</v>
      </c>
      <c r="BK239" s="198">
        <f>ROUND(I239*H239,2)</f>
        <v>0</v>
      </c>
      <c r="BL239" s="17" t="s">
        <v>153</v>
      </c>
      <c r="BM239" s="197" t="s">
        <v>373</v>
      </c>
    </row>
    <row r="240" spans="1:65" s="13" customFormat="1">
      <c r="B240" s="199"/>
      <c r="C240" s="200"/>
      <c r="D240" s="201" t="s">
        <v>155</v>
      </c>
      <c r="E240" s="202" t="s">
        <v>1</v>
      </c>
      <c r="F240" s="203" t="s">
        <v>374</v>
      </c>
      <c r="G240" s="200"/>
      <c r="H240" s="204">
        <v>123.55</v>
      </c>
      <c r="I240" s="205"/>
      <c r="J240" s="200"/>
      <c r="K240" s="200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155</v>
      </c>
      <c r="AU240" s="210" t="s">
        <v>87</v>
      </c>
      <c r="AV240" s="13" t="s">
        <v>87</v>
      </c>
      <c r="AW240" s="13" t="s">
        <v>34</v>
      </c>
      <c r="AX240" s="13" t="s">
        <v>85</v>
      </c>
      <c r="AY240" s="210" t="s">
        <v>145</v>
      </c>
    </row>
    <row r="241" spans="1:65" s="2" customFormat="1" ht="37.9" customHeight="1">
      <c r="A241" s="34"/>
      <c r="B241" s="35"/>
      <c r="C241" s="186" t="s">
        <v>375</v>
      </c>
      <c r="D241" s="186" t="s">
        <v>148</v>
      </c>
      <c r="E241" s="187" t="s">
        <v>376</v>
      </c>
      <c r="F241" s="188" t="s">
        <v>377</v>
      </c>
      <c r="G241" s="189" t="s">
        <v>159</v>
      </c>
      <c r="H241" s="190">
        <v>169.05</v>
      </c>
      <c r="I241" s="191"/>
      <c r="J241" s="192">
        <f>ROUND(I241*H241,2)</f>
        <v>0</v>
      </c>
      <c r="K241" s="188" t="s">
        <v>152</v>
      </c>
      <c r="L241" s="39"/>
      <c r="M241" s="193" t="s">
        <v>1</v>
      </c>
      <c r="N241" s="194" t="s">
        <v>42</v>
      </c>
      <c r="O241" s="71"/>
      <c r="P241" s="195">
        <f>O241*H241</f>
        <v>0</v>
      </c>
      <c r="Q241" s="195">
        <v>0</v>
      </c>
      <c r="R241" s="195">
        <f>Q241*H241</f>
        <v>0</v>
      </c>
      <c r="S241" s="195">
        <v>0.05</v>
      </c>
      <c r="T241" s="196">
        <f>S241*H241</f>
        <v>8.4525000000000006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153</v>
      </c>
      <c r="AT241" s="197" t="s">
        <v>148</v>
      </c>
      <c r="AU241" s="197" t="s">
        <v>87</v>
      </c>
      <c r="AY241" s="17" t="s">
        <v>145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85</v>
      </c>
      <c r="BK241" s="198">
        <f>ROUND(I241*H241,2)</f>
        <v>0</v>
      </c>
      <c r="BL241" s="17" t="s">
        <v>153</v>
      </c>
      <c r="BM241" s="197" t="s">
        <v>378</v>
      </c>
    </row>
    <row r="242" spans="1:65" s="13" customFormat="1">
      <c r="B242" s="199"/>
      <c r="C242" s="200"/>
      <c r="D242" s="201" t="s">
        <v>155</v>
      </c>
      <c r="E242" s="202" t="s">
        <v>1</v>
      </c>
      <c r="F242" s="203" t="s">
        <v>309</v>
      </c>
      <c r="G242" s="200"/>
      <c r="H242" s="204">
        <v>76.56</v>
      </c>
      <c r="I242" s="205"/>
      <c r="J242" s="200"/>
      <c r="K242" s="200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155</v>
      </c>
      <c r="AU242" s="210" t="s">
        <v>87</v>
      </c>
      <c r="AV242" s="13" t="s">
        <v>87</v>
      </c>
      <c r="AW242" s="13" t="s">
        <v>34</v>
      </c>
      <c r="AX242" s="13" t="s">
        <v>77</v>
      </c>
      <c r="AY242" s="210" t="s">
        <v>145</v>
      </c>
    </row>
    <row r="243" spans="1:65" s="13" customFormat="1">
      <c r="B243" s="199"/>
      <c r="C243" s="200"/>
      <c r="D243" s="201" t="s">
        <v>155</v>
      </c>
      <c r="E243" s="202" t="s">
        <v>1</v>
      </c>
      <c r="F243" s="203" t="s">
        <v>310</v>
      </c>
      <c r="G243" s="200"/>
      <c r="H243" s="204">
        <v>31.86</v>
      </c>
      <c r="I243" s="205"/>
      <c r="J243" s="200"/>
      <c r="K243" s="200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155</v>
      </c>
      <c r="AU243" s="210" t="s">
        <v>87</v>
      </c>
      <c r="AV243" s="13" t="s">
        <v>87</v>
      </c>
      <c r="AW243" s="13" t="s">
        <v>34</v>
      </c>
      <c r="AX243" s="13" t="s">
        <v>77</v>
      </c>
      <c r="AY243" s="210" t="s">
        <v>145</v>
      </c>
    </row>
    <row r="244" spans="1:65" s="13" customFormat="1">
      <c r="B244" s="199"/>
      <c r="C244" s="200"/>
      <c r="D244" s="201" t="s">
        <v>155</v>
      </c>
      <c r="E244" s="202" t="s">
        <v>1</v>
      </c>
      <c r="F244" s="203" t="s">
        <v>311</v>
      </c>
      <c r="G244" s="200"/>
      <c r="H244" s="204">
        <v>60.63</v>
      </c>
      <c r="I244" s="205"/>
      <c r="J244" s="200"/>
      <c r="K244" s="200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155</v>
      </c>
      <c r="AU244" s="210" t="s">
        <v>87</v>
      </c>
      <c r="AV244" s="13" t="s">
        <v>87</v>
      </c>
      <c r="AW244" s="13" t="s">
        <v>34</v>
      </c>
      <c r="AX244" s="13" t="s">
        <v>77</v>
      </c>
      <c r="AY244" s="210" t="s">
        <v>145</v>
      </c>
    </row>
    <row r="245" spans="1:65" s="14" customFormat="1">
      <c r="B245" s="211"/>
      <c r="C245" s="212"/>
      <c r="D245" s="201" t="s">
        <v>155</v>
      </c>
      <c r="E245" s="213" t="s">
        <v>1</v>
      </c>
      <c r="F245" s="214" t="s">
        <v>173</v>
      </c>
      <c r="G245" s="212"/>
      <c r="H245" s="215">
        <v>169.05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155</v>
      </c>
      <c r="AU245" s="221" t="s">
        <v>87</v>
      </c>
      <c r="AV245" s="14" t="s">
        <v>153</v>
      </c>
      <c r="AW245" s="14" t="s">
        <v>34</v>
      </c>
      <c r="AX245" s="14" t="s">
        <v>85</v>
      </c>
      <c r="AY245" s="221" t="s">
        <v>145</v>
      </c>
    </row>
    <row r="246" spans="1:65" s="2" customFormat="1" ht="37.9" customHeight="1">
      <c r="A246" s="34"/>
      <c r="B246" s="35"/>
      <c r="C246" s="186" t="s">
        <v>379</v>
      </c>
      <c r="D246" s="186" t="s">
        <v>148</v>
      </c>
      <c r="E246" s="187" t="s">
        <v>380</v>
      </c>
      <c r="F246" s="188" t="s">
        <v>381</v>
      </c>
      <c r="G246" s="189" t="s">
        <v>159</v>
      </c>
      <c r="H246" s="190">
        <v>820.44</v>
      </c>
      <c r="I246" s="191"/>
      <c r="J246" s="192">
        <f>ROUND(I246*H246,2)</f>
        <v>0</v>
      </c>
      <c r="K246" s="188" t="s">
        <v>152</v>
      </c>
      <c r="L246" s="39"/>
      <c r="M246" s="193" t="s">
        <v>1</v>
      </c>
      <c r="N246" s="194" t="s">
        <v>42</v>
      </c>
      <c r="O246" s="71"/>
      <c r="P246" s="195">
        <f>O246*H246</f>
        <v>0</v>
      </c>
      <c r="Q246" s="195">
        <v>0</v>
      </c>
      <c r="R246" s="195">
        <f>Q246*H246</f>
        <v>0</v>
      </c>
      <c r="S246" s="195">
        <v>0.02</v>
      </c>
      <c r="T246" s="196">
        <f>S246*H246</f>
        <v>16.408800000000003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153</v>
      </c>
      <c r="AT246" s="197" t="s">
        <v>148</v>
      </c>
      <c r="AU246" s="197" t="s">
        <v>87</v>
      </c>
      <c r="AY246" s="17" t="s">
        <v>145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85</v>
      </c>
      <c r="BK246" s="198">
        <f>ROUND(I246*H246,2)</f>
        <v>0</v>
      </c>
      <c r="BL246" s="17" t="s">
        <v>153</v>
      </c>
      <c r="BM246" s="197" t="s">
        <v>382</v>
      </c>
    </row>
    <row r="247" spans="1:65" s="2" customFormat="1" ht="24.2" customHeight="1">
      <c r="A247" s="34"/>
      <c r="B247" s="35"/>
      <c r="C247" s="186" t="s">
        <v>383</v>
      </c>
      <c r="D247" s="186" t="s">
        <v>148</v>
      </c>
      <c r="E247" s="187" t="s">
        <v>384</v>
      </c>
      <c r="F247" s="188" t="s">
        <v>385</v>
      </c>
      <c r="G247" s="189" t="s">
        <v>159</v>
      </c>
      <c r="H247" s="190">
        <v>37.4</v>
      </c>
      <c r="I247" s="191"/>
      <c r="J247" s="192">
        <f>ROUND(I247*H247,2)</f>
        <v>0</v>
      </c>
      <c r="K247" s="188" t="s">
        <v>152</v>
      </c>
      <c r="L247" s="39"/>
      <c r="M247" s="193" t="s">
        <v>1</v>
      </c>
      <c r="N247" s="194" t="s">
        <v>42</v>
      </c>
      <c r="O247" s="71"/>
      <c r="P247" s="195">
        <f>O247*H247</f>
        <v>0</v>
      </c>
      <c r="Q247" s="195">
        <v>0</v>
      </c>
      <c r="R247" s="195">
        <f>Q247*H247</f>
        <v>0</v>
      </c>
      <c r="S247" s="195">
        <v>6.8000000000000005E-2</v>
      </c>
      <c r="T247" s="196">
        <f>S247*H247</f>
        <v>2.5432000000000001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153</v>
      </c>
      <c r="AT247" s="197" t="s">
        <v>148</v>
      </c>
      <c r="AU247" s="197" t="s">
        <v>87</v>
      </c>
      <c r="AY247" s="17" t="s">
        <v>145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7" t="s">
        <v>85</v>
      </c>
      <c r="BK247" s="198">
        <f>ROUND(I247*H247,2)</f>
        <v>0</v>
      </c>
      <c r="BL247" s="17" t="s">
        <v>153</v>
      </c>
      <c r="BM247" s="197" t="s">
        <v>386</v>
      </c>
    </row>
    <row r="248" spans="1:65" s="12" customFormat="1" ht="22.9" customHeight="1">
      <c r="B248" s="170"/>
      <c r="C248" s="171"/>
      <c r="D248" s="172" t="s">
        <v>76</v>
      </c>
      <c r="E248" s="184" t="s">
        <v>387</v>
      </c>
      <c r="F248" s="184" t="s">
        <v>388</v>
      </c>
      <c r="G248" s="171"/>
      <c r="H248" s="171"/>
      <c r="I248" s="174"/>
      <c r="J248" s="185">
        <f>BK248</f>
        <v>0</v>
      </c>
      <c r="K248" s="171"/>
      <c r="L248" s="176"/>
      <c r="M248" s="177"/>
      <c r="N248" s="178"/>
      <c r="O248" s="178"/>
      <c r="P248" s="179">
        <f>SUM(P249:P260)</f>
        <v>0</v>
      </c>
      <c r="Q248" s="178"/>
      <c r="R248" s="179">
        <f>SUM(R249:R260)</f>
        <v>0</v>
      </c>
      <c r="S248" s="178"/>
      <c r="T248" s="180">
        <f>SUM(T249:T260)</f>
        <v>7.5</v>
      </c>
      <c r="AR248" s="181" t="s">
        <v>85</v>
      </c>
      <c r="AT248" s="182" t="s">
        <v>76</v>
      </c>
      <c r="AU248" s="182" t="s">
        <v>85</v>
      </c>
      <c r="AY248" s="181" t="s">
        <v>145</v>
      </c>
      <c r="BK248" s="183">
        <f>SUM(BK249:BK260)</f>
        <v>0</v>
      </c>
    </row>
    <row r="249" spans="1:65" s="2" customFormat="1" ht="21.75" customHeight="1">
      <c r="A249" s="34"/>
      <c r="B249" s="35"/>
      <c r="C249" s="186" t="s">
        <v>389</v>
      </c>
      <c r="D249" s="186" t="s">
        <v>148</v>
      </c>
      <c r="E249" s="187" t="s">
        <v>390</v>
      </c>
      <c r="F249" s="188" t="s">
        <v>391</v>
      </c>
      <c r="G249" s="189" t="s">
        <v>151</v>
      </c>
      <c r="H249" s="190">
        <v>5</v>
      </c>
      <c r="I249" s="191"/>
      <c r="J249" s="192">
        <f>ROUND(I249*H249,2)</f>
        <v>0</v>
      </c>
      <c r="K249" s="188" t="s">
        <v>152</v>
      </c>
      <c r="L249" s="39"/>
      <c r="M249" s="193" t="s">
        <v>1</v>
      </c>
      <c r="N249" s="194" t="s">
        <v>42</v>
      </c>
      <c r="O249" s="71"/>
      <c r="P249" s="195">
        <f>O249*H249</f>
        <v>0</v>
      </c>
      <c r="Q249" s="195">
        <v>0</v>
      </c>
      <c r="R249" s="195">
        <f>Q249*H249</f>
        <v>0</v>
      </c>
      <c r="S249" s="195">
        <v>1.5</v>
      </c>
      <c r="T249" s="196">
        <f>S249*H249</f>
        <v>7.5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153</v>
      </c>
      <c r="AT249" s="197" t="s">
        <v>148</v>
      </c>
      <c r="AU249" s="197" t="s">
        <v>87</v>
      </c>
      <c r="AY249" s="17" t="s">
        <v>145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85</v>
      </c>
      <c r="BK249" s="198">
        <f>ROUND(I249*H249,2)</f>
        <v>0</v>
      </c>
      <c r="BL249" s="17" t="s">
        <v>153</v>
      </c>
      <c r="BM249" s="197" t="s">
        <v>392</v>
      </c>
    </row>
    <row r="250" spans="1:65" s="2" customFormat="1" ht="24.2" customHeight="1">
      <c r="A250" s="34"/>
      <c r="B250" s="35"/>
      <c r="C250" s="186" t="s">
        <v>393</v>
      </c>
      <c r="D250" s="186" t="s">
        <v>148</v>
      </c>
      <c r="E250" s="187" t="s">
        <v>394</v>
      </c>
      <c r="F250" s="188" t="s">
        <v>395</v>
      </c>
      <c r="G250" s="189" t="s">
        <v>396</v>
      </c>
      <c r="H250" s="190">
        <v>63.485999999999997</v>
      </c>
      <c r="I250" s="191"/>
      <c r="J250" s="192">
        <f>ROUND(I250*H250,2)</f>
        <v>0</v>
      </c>
      <c r="K250" s="188" t="s">
        <v>152</v>
      </c>
      <c r="L250" s="39"/>
      <c r="M250" s="193" t="s">
        <v>1</v>
      </c>
      <c r="N250" s="194" t="s">
        <v>42</v>
      </c>
      <c r="O250" s="71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153</v>
      </c>
      <c r="AT250" s="197" t="s">
        <v>148</v>
      </c>
      <c r="AU250" s="197" t="s">
        <v>87</v>
      </c>
      <c r="AY250" s="17" t="s">
        <v>145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85</v>
      </c>
      <c r="BK250" s="198">
        <f>ROUND(I250*H250,2)</f>
        <v>0</v>
      </c>
      <c r="BL250" s="17" t="s">
        <v>153</v>
      </c>
      <c r="BM250" s="197" t="s">
        <v>397</v>
      </c>
    </row>
    <row r="251" spans="1:65" s="2" customFormat="1" ht="24.2" customHeight="1">
      <c r="A251" s="34"/>
      <c r="B251" s="35"/>
      <c r="C251" s="186" t="s">
        <v>398</v>
      </c>
      <c r="D251" s="186" t="s">
        <v>148</v>
      </c>
      <c r="E251" s="187" t="s">
        <v>399</v>
      </c>
      <c r="F251" s="188" t="s">
        <v>400</v>
      </c>
      <c r="G251" s="189" t="s">
        <v>396</v>
      </c>
      <c r="H251" s="190">
        <v>63.485999999999997</v>
      </c>
      <c r="I251" s="191"/>
      <c r="J251" s="192">
        <f>ROUND(I251*H251,2)</f>
        <v>0</v>
      </c>
      <c r="K251" s="188" t="s">
        <v>152</v>
      </c>
      <c r="L251" s="39"/>
      <c r="M251" s="193" t="s">
        <v>1</v>
      </c>
      <c r="N251" s="194" t="s">
        <v>42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153</v>
      </c>
      <c r="AT251" s="197" t="s">
        <v>148</v>
      </c>
      <c r="AU251" s="197" t="s">
        <v>87</v>
      </c>
      <c r="AY251" s="17" t="s">
        <v>145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85</v>
      </c>
      <c r="BK251" s="198">
        <f>ROUND(I251*H251,2)</f>
        <v>0</v>
      </c>
      <c r="BL251" s="17" t="s">
        <v>153</v>
      </c>
      <c r="BM251" s="197" t="s">
        <v>401</v>
      </c>
    </row>
    <row r="252" spans="1:65" s="2" customFormat="1" ht="24.2" customHeight="1">
      <c r="A252" s="34"/>
      <c r="B252" s="35"/>
      <c r="C252" s="186" t="s">
        <v>402</v>
      </c>
      <c r="D252" s="186" t="s">
        <v>148</v>
      </c>
      <c r="E252" s="187" t="s">
        <v>403</v>
      </c>
      <c r="F252" s="188" t="s">
        <v>404</v>
      </c>
      <c r="G252" s="189" t="s">
        <v>396</v>
      </c>
      <c r="H252" s="190">
        <v>1206.2339999999999</v>
      </c>
      <c r="I252" s="191"/>
      <c r="J252" s="192">
        <f>ROUND(I252*H252,2)</f>
        <v>0</v>
      </c>
      <c r="K252" s="188" t="s">
        <v>152</v>
      </c>
      <c r="L252" s="39"/>
      <c r="M252" s="193" t="s">
        <v>1</v>
      </c>
      <c r="N252" s="194" t="s">
        <v>42</v>
      </c>
      <c r="O252" s="71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153</v>
      </c>
      <c r="AT252" s="197" t="s">
        <v>148</v>
      </c>
      <c r="AU252" s="197" t="s">
        <v>87</v>
      </c>
      <c r="AY252" s="17" t="s">
        <v>145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85</v>
      </c>
      <c r="BK252" s="198">
        <f>ROUND(I252*H252,2)</f>
        <v>0</v>
      </c>
      <c r="BL252" s="17" t="s">
        <v>153</v>
      </c>
      <c r="BM252" s="197" t="s">
        <v>405</v>
      </c>
    </row>
    <row r="253" spans="1:65" s="13" customFormat="1">
      <c r="B253" s="199"/>
      <c r="C253" s="200"/>
      <c r="D253" s="201" t="s">
        <v>155</v>
      </c>
      <c r="E253" s="200"/>
      <c r="F253" s="203" t="s">
        <v>406</v>
      </c>
      <c r="G253" s="200"/>
      <c r="H253" s="204">
        <v>1206.2339999999999</v>
      </c>
      <c r="I253" s="205"/>
      <c r="J253" s="200"/>
      <c r="K253" s="200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155</v>
      </c>
      <c r="AU253" s="210" t="s">
        <v>87</v>
      </c>
      <c r="AV253" s="13" t="s">
        <v>87</v>
      </c>
      <c r="AW253" s="13" t="s">
        <v>4</v>
      </c>
      <c r="AX253" s="13" t="s">
        <v>85</v>
      </c>
      <c r="AY253" s="210" t="s">
        <v>145</v>
      </c>
    </row>
    <row r="254" spans="1:65" s="2" customFormat="1" ht="24.2" customHeight="1">
      <c r="A254" s="34"/>
      <c r="B254" s="35"/>
      <c r="C254" s="186" t="s">
        <v>407</v>
      </c>
      <c r="D254" s="186" t="s">
        <v>148</v>
      </c>
      <c r="E254" s="187" t="s">
        <v>408</v>
      </c>
      <c r="F254" s="188" t="s">
        <v>409</v>
      </c>
      <c r="G254" s="189" t="s">
        <v>396</v>
      </c>
      <c r="H254" s="190">
        <v>1.839</v>
      </c>
      <c r="I254" s="191"/>
      <c r="J254" s="192">
        <f>ROUND(I254*H254,2)</f>
        <v>0</v>
      </c>
      <c r="K254" s="188" t="s">
        <v>1735</v>
      </c>
      <c r="L254" s="39"/>
      <c r="M254" s="193" t="s">
        <v>1</v>
      </c>
      <c r="N254" s="194" t="s">
        <v>42</v>
      </c>
      <c r="O254" s="71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153</v>
      </c>
      <c r="AT254" s="197" t="s">
        <v>148</v>
      </c>
      <c r="AU254" s="197" t="s">
        <v>87</v>
      </c>
      <c r="AY254" s="17" t="s">
        <v>145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7" t="s">
        <v>85</v>
      </c>
      <c r="BK254" s="198">
        <f>ROUND(I254*H254,2)</f>
        <v>0</v>
      </c>
      <c r="BL254" s="17" t="s">
        <v>153</v>
      </c>
      <c r="BM254" s="197" t="s">
        <v>410</v>
      </c>
    </row>
    <row r="255" spans="1:65" s="2" customFormat="1" ht="87.75">
      <c r="A255" s="34"/>
      <c r="B255" s="35"/>
      <c r="C255" s="36"/>
      <c r="D255" s="201" t="s">
        <v>259</v>
      </c>
      <c r="E255" s="36"/>
      <c r="F255" s="243" t="s">
        <v>411</v>
      </c>
      <c r="G255" s="36"/>
      <c r="H255" s="36"/>
      <c r="I255" s="244"/>
      <c r="J255" s="36"/>
      <c r="K255" s="36"/>
      <c r="L255" s="39"/>
      <c r="M255" s="245"/>
      <c r="N255" s="246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259</v>
      </c>
      <c r="AU255" s="17" t="s">
        <v>87</v>
      </c>
    </row>
    <row r="256" spans="1:65" s="2" customFormat="1" ht="49.15" customHeight="1">
      <c r="A256" s="34"/>
      <c r="B256" s="35"/>
      <c r="C256" s="186" t="s">
        <v>412</v>
      </c>
      <c r="D256" s="186" t="s">
        <v>148</v>
      </c>
      <c r="E256" s="187" t="s">
        <v>413</v>
      </c>
      <c r="F256" s="188" t="s">
        <v>414</v>
      </c>
      <c r="G256" s="189" t="s">
        <v>396</v>
      </c>
      <c r="H256" s="190">
        <v>48.11</v>
      </c>
      <c r="I256" s="191"/>
      <c r="J256" s="192">
        <f>ROUND(I256*H256,2)</f>
        <v>0</v>
      </c>
      <c r="K256" s="188" t="s">
        <v>152</v>
      </c>
      <c r="L256" s="39"/>
      <c r="M256" s="193" t="s">
        <v>1</v>
      </c>
      <c r="N256" s="194" t="s">
        <v>42</v>
      </c>
      <c r="O256" s="71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153</v>
      </c>
      <c r="AT256" s="197" t="s">
        <v>148</v>
      </c>
      <c r="AU256" s="197" t="s">
        <v>87</v>
      </c>
      <c r="AY256" s="17" t="s">
        <v>145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7" t="s">
        <v>85</v>
      </c>
      <c r="BK256" s="198">
        <f>ROUND(I256*H256,2)</f>
        <v>0</v>
      </c>
      <c r="BL256" s="17" t="s">
        <v>153</v>
      </c>
      <c r="BM256" s="197" t="s">
        <v>415</v>
      </c>
    </row>
    <row r="257" spans="1:65" s="13" customFormat="1" ht="22.5">
      <c r="B257" s="199"/>
      <c r="C257" s="200"/>
      <c r="D257" s="201" t="s">
        <v>155</v>
      </c>
      <c r="E257" s="202" t="s">
        <v>1</v>
      </c>
      <c r="F257" s="203" t="s">
        <v>416</v>
      </c>
      <c r="G257" s="200"/>
      <c r="H257" s="204">
        <v>48.11</v>
      </c>
      <c r="I257" s="205"/>
      <c r="J257" s="200"/>
      <c r="K257" s="200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155</v>
      </c>
      <c r="AU257" s="210" t="s">
        <v>87</v>
      </c>
      <c r="AV257" s="13" t="s">
        <v>87</v>
      </c>
      <c r="AW257" s="13" t="s">
        <v>34</v>
      </c>
      <c r="AX257" s="13" t="s">
        <v>85</v>
      </c>
      <c r="AY257" s="210" t="s">
        <v>145</v>
      </c>
    </row>
    <row r="258" spans="1:65" s="2" customFormat="1" ht="37.9" customHeight="1">
      <c r="A258" s="34"/>
      <c r="B258" s="35"/>
      <c r="C258" s="186" t="s">
        <v>417</v>
      </c>
      <c r="D258" s="186" t="s">
        <v>148</v>
      </c>
      <c r="E258" s="187" t="s">
        <v>418</v>
      </c>
      <c r="F258" s="188" t="s">
        <v>419</v>
      </c>
      <c r="G258" s="189" t="s">
        <v>396</v>
      </c>
      <c r="H258" s="190">
        <v>0.87</v>
      </c>
      <c r="I258" s="191"/>
      <c r="J258" s="192">
        <f>ROUND(I258*H258,2)</f>
        <v>0</v>
      </c>
      <c r="K258" s="188" t="s">
        <v>152</v>
      </c>
      <c r="L258" s="39"/>
      <c r="M258" s="193" t="s">
        <v>1</v>
      </c>
      <c r="N258" s="194" t="s">
        <v>42</v>
      </c>
      <c r="O258" s="71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153</v>
      </c>
      <c r="AT258" s="197" t="s">
        <v>148</v>
      </c>
      <c r="AU258" s="197" t="s">
        <v>87</v>
      </c>
      <c r="AY258" s="17" t="s">
        <v>145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85</v>
      </c>
      <c r="BK258" s="198">
        <f>ROUND(I258*H258,2)</f>
        <v>0</v>
      </c>
      <c r="BL258" s="17" t="s">
        <v>153</v>
      </c>
      <c r="BM258" s="197" t="s">
        <v>420</v>
      </c>
    </row>
    <row r="259" spans="1:65" s="2" customFormat="1" ht="33" customHeight="1">
      <c r="A259" s="34"/>
      <c r="B259" s="35"/>
      <c r="C259" s="186" t="s">
        <v>421</v>
      </c>
      <c r="D259" s="186" t="s">
        <v>148</v>
      </c>
      <c r="E259" s="187" t="s">
        <v>422</v>
      </c>
      <c r="F259" s="188" t="s">
        <v>423</v>
      </c>
      <c r="G259" s="189" t="s">
        <v>396</v>
      </c>
      <c r="H259" s="190">
        <v>13.45</v>
      </c>
      <c r="I259" s="191"/>
      <c r="J259" s="192">
        <f>ROUND(I259*H259,2)</f>
        <v>0</v>
      </c>
      <c r="K259" s="188" t="s">
        <v>152</v>
      </c>
      <c r="L259" s="39"/>
      <c r="M259" s="193" t="s">
        <v>1</v>
      </c>
      <c r="N259" s="194" t="s">
        <v>42</v>
      </c>
      <c r="O259" s="71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153</v>
      </c>
      <c r="AT259" s="197" t="s">
        <v>148</v>
      </c>
      <c r="AU259" s="197" t="s">
        <v>87</v>
      </c>
      <c r="AY259" s="17" t="s">
        <v>145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85</v>
      </c>
      <c r="BK259" s="198">
        <f>ROUND(I259*H259,2)</f>
        <v>0</v>
      </c>
      <c r="BL259" s="17" t="s">
        <v>153</v>
      </c>
      <c r="BM259" s="197" t="s">
        <v>424</v>
      </c>
    </row>
    <row r="260" spans="1:65" s="13" customFormat="1">
      <c r="B260" s="199"/>
      <c r="C260" s="200"/>
      <c r="D260" s="201" t="s">
        <v>155</v>
      </c>
      <c r="E260" s="202" t="s">
        <v>1</v>
      </c>
      <c r="F260" s="203" t="s">
        <v>425</v>
      </c>
      <c r="G260" s="200"/>
      <c r="H260" s="204">
        <v>13.45</v>
      </c>
      <c r="I260" s="205"/>
      <c r="J260" s="200"/>
      <c r="K260" s="200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155</v>
      </c>
      <c r="AU260" s="210" t="s">
        <v>87</v>
      </c>
      <c r="AV260" s="13" t="s">
        <v>87</v>
      </c>
      <c r="AW260" s="13" t="s">
        <v>34</v>
      </c>
      <c r="AX260" s="13" t="s">
        <v>85</v>
      </c>
      <c r="AY260" s="210" t="s">
        <v>145</v>
      </c>
    </row>
    <row r="261" spans="1:65" s="12" customFormat="1" ht="22.9" customHeight="1">
      <c r="B261" s="170"/>
      <c r="C261" s="171"/>
      <c r="D261" s="172" t="s">
        <v>76</v>
      </c>
      <c r="E261" s="184" t="s">
        <v>426</v>
      </c>
      <c r="F261" s="184" t="s">
        <v>427</v>
      </c>
      <c r="G261" s="171"/>
      <c r="H261" s="171"/>
      <c r="I261" s="174"/>
      <c r="J261" s="185">
        <f>BK261</f>
        <v>0</v>
      </c>
      <c r="K261" s="171"/>
      <c r="L261" s="176"/>
      <c r="M261" s="177"/>
      <c r="N261" s="178"/>
      <c r="O261" s="178"/>
      <c r="P261" s="179">
        <f>P262</f>
        <v>0</v>
      </c>
      <c r="Q261" s="178"/>
      <c r="R261" s="179">
        <f>R262</f>
        <v>0</v>
      </c>
      <c r="S261" s="178"/>
      <c r="T261" s="180">
        <f>T262</f>
        <v>0</v>
      </c>
      <c r="AR261" s="181" t="s">
        <v>85</v>
      </c>
      <c r="AT261" s="182" t="s">
        <v>76</v>
      </c>
      <c r="AU261" s="182" t="s">
        <v>85</v>
      </c>
      <c r="AY261" s="181" t="s">
        <v>145</v>
      </c>
      <c r="BK261" s="183">
        <f>BK262</f>
        <v>0</v>
      </c>
    </row>
    <row r="262" spans="1:65" s="2" customFormat="1" ht="16.5" customHeight="1">
      <c r="A262" s="34"/>
      <c r="B262" s="35"/>
      <c r="C262" s="186" t="s">
        <v>428</v>
      </c>
      <c r="D262" s="186" t="s">
        <v>148</v>
      </c>
      <c r="E262" s="187" t="s">
        <v>429</v>
      </c>
      <c r="F262" s="188" t="s">
        <v>430</v>
      </c>
      <c r="G262" s="189" t="s">
        <v>396</v>
      </c>
      <c r="H262" s="190">
        <v>41.939</v>
      </c>
      <c r="I262" s="191"/>
      <c r="J262" s="192">
        <f>ROUND(I262*H262,2)</f>
        <v>0</v>
      </c>
      <c r="K262" s="188" t="s">
        <v>152</v>
      </c>
      <c r="L262" s="39"/>
      <c r="M262" s="193" t="s">
        <v>1</v>
      </c>
      <c r="N262" s="194" t="s">
        <v>42</v>
      </c>
      <c r="O262" s="71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153</v>
      </c>
      <c r="AT262" s="197" t="s">
        <v>148</v>
      </c>
      <c r="AU262" s="197" t="s">
        <v>87</v>
      </c>
      <c r="AY262" s="17" t="s">
        <v>145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7" t="s">
        <v>85</v>
      </c>
      <c r="BK262" s="198">
        <f>ROUND(I262*H262,2)</f>
        <v>0</v>
      </c>
      <c r="BL262" s="17" t="s">
        <v>153</v>
      </c>
      <c r="BM262" s="197" t="s">
        <v>431</v>
      </c>
    </row>
    <row r="263" spans="1:65" s="12" customFormat="1" ht="25.9" customHeight="1">
      <c r="B263" s="170"/>
      <c r="C263" s="171"/>
      <c r="D263" s="172" t="s">
        <v>76</v>
      </c>
      <c r="E263" s="173" t="s">
        <v>432</v>
      </c>
      <c r="F263" s="173" t="s">
        <v>433</v>
      </c>
      <c r="G263" s="171"/>
      <c r="H263" s="171"/>
      <c r="I263" s="174"/>
      <c r="J263" s="175">
        <f>BK263</f>
        <v>0</v>
      </c>
      <c r="K263" s="171"/>
      <c r="L263" s="176"/>
      <c r="M263" s="177"/>
      <c r="N263" s="178"/>
      <c r="O263" s="178"/>
      <c r="P263" s="179">
        <f>P264+P296+P322+P369+P373+P378+P404+P418+P442+P445+P464+P496+P550+P571+P596+P602</f>
        <v>0</v>
      </c>
      <c r="Q263" s="178"/>
      <c r="R263" s="179">
        <f>R264+R296+R322+R369+R373+R378+R404+R418+R442+R445+R464+R496+R550+R571+R596+R602</f>
        <v>11.811840309500001</v>
      </c>
      <c r="S263" s="178"/>
      <c r="T263" s="180">
        <f>T264+T296+T322+T369+T373+T378+T404+T418+T442+T445+T464+T496+T550+T571+T596+T602</f>
        <v>6.2174969000000004</v>
      </c>
      <c r="AR263" s="181" t="s">
        <v>87</v>
      </c>
      <c r="AT263" s="182" t="s">
        <v>76</v>
      </c>
      <c r="AU263" s="182" t="s">
        <v>77</v>
      </c>
      <c r="AY263" s="181" t="s">
        <v>145</v>
      </c>
      <c r="BK263" s="183">
        <f>BK264+BK296+BK322+BK369+BK373+BK378+BK404+BK418+BK442+BK445+BK464+BK496+BK550+BK571+BK596+BK602</f>
        <v>0</v>
      </c>
    </row>
    <row r="264" spans="1:65" s="12" customFormat="1" ht="22.9" customHeight="1">
      <c r="B264" s="170"/>
      <c r="C264" s="171"/>
      <c r="D264" s="172" t="s">
        <v>76</v>
      </c>
      <c r="E264" s="184" t="s">
        <v>434</v>
      </c>
      <c r="F264" s="184" t="s">
        <v>435</v>
      </c>
      <c r="G264" s="171"/>
      <c r="H264" s="171"/>
      <c r="I264" s="174"/>
      <c r="J264" s="185">
        <f>BK264</f>
        <v>0</v>
      </c>
      <c r="K264" s="171"/>
      <c r="L264" s="176"/>
      <c r="M264" s="177"/>
      <c r="N264" s="178"/>
      <c r="O264" s="178"/>
      <c r="P264" s="179">
        <f>SUM(P265:P295)</f>
        <v>0</v>
      </c>
      <c r="Q264" s="178"/>
      <c r="R264" s="179">
        <f>SUM(R265:R295)</f>
        <v>8.4659999999999985E-2</v>
      </c>
      <c r="S264" s="178"/>
      <c r="T264" s="180">
        <f>SUM(T265:T295)</f>
        <v>1.42354</v>
      </c>
      <c r="AR264" s="181" t="s">
        <v>87</v>
      </c>
      <c r="AT264" s="182" t="s">
        <v>76</v>
      </c>
      <c r="AU264" s="182" t="s">
        <v>85</v>
      </c>
      <c r="AY264" s="181" t="s">
        <v>145</v>
      </c>
      <c r="BK264" s="183">
        <f>SUM(BK265:BK295)</f>
        <v>0</v>
      </c>
    </row>
    <row r="265" spans="1:65" s="2" customFormat="1" ht="16.5" customHeight="1">
      <c r="A265" s="34"/>
      <c r="B265" s="35"/>
      <c r="C265" s="186" t="s">
        <v>436</v>
      </c>
      <c r="D265" s="186" t="s">
        <v>148</v>
      </c>
      <c r="E265" s="187" t="s">
        <v>437</v>
      </c>
      <c r="F265" s="188" t="s">
        <v>438</v>
      </c>
      <c r="G265" s="189" t="s">
        <v>183</v>
      </c>
      <c r="H265" s="190">
        <v>42</v>
      </c>
      <c r="I265" s="191"/>
      <c r="J265" s="192">
        <f>ROUND(I265*H265,2)</f>
        <v>0</v>
      </c>
      <c r="K265" s="188" t="s">
        <v>152</v>
      </c>
      <c r="L265" s="39"/>
      <c r="M265" s="193" t="s">
        <v>1</v>
      </c>
      <c r="N265" s="194" t="s">
        <v>42</v>
      </c>
      <c r="O265" s="71"/>
      <c r="P265" s="195">
        <f>O265*H265</f>
        <v>0</v>
      </c>
      <c r="Q265" s="195">
        <v>0</v>
      </c>
      <c r="R265" s="195">
        <f>Q265*H265</f>
        <v>0</v>
      </c>
      <c r="S265" s="195">
        <v>1.4919999999999999E-2</v>
      </c>
      <c r="T265" s="196">
        <f>S265*H265</f>
        <v>0.62663999999999997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237</v>
      </c>
      <c r="AT265" s="197" t="s">
        <v>148</v>
      </c>
      <c r="AU265" s="197" t="s">
        <v>87</v>
      </c>
      <c r="AY265" s="17" t="s">
        <v>145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7" t="s">
        <v>85</v>
      </c>
      <c r="BK265" s="198">
        <f>ROUND(I265*H265,2)</f>
        <v>0</v>
      </c>
      <c r="BL265" s="17" t="s">
        <v>237</v>
      </c>
      <c r="BM265" s="197" t="s">
        <v>439</v>
      </c>
    </row>
    <row r="266" spans="1:65" s="13" customFormat="1">
      <c r="B266" s="199"/>
      <c r="C266" s="200"/>
      <c r="D266" s="201" t="s">
        <v>155</v>
      </c>
      <c r="E266" s="202" t="s">
        <v>1</v>
      </c>
      <c r="F266" s="203" t="s">
        <v>440</v>
      </c>
      <c r="G266" s="200"/>
      <c r="H266" s="204">
        <v>6</v>
      </c>
      <c r="I266" s="205"/>
      <c r="J266" s="200"/>
      <c r="K266" s="200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155</v>
      </c>
      <c r="AU266" s="210" t="s">
        <v>87</v>
      </c>
      <c r="AV266" s="13" t="s">
        <v>87</v>
      </c>
      <c r="AW266" s="13" t="s">
        <v>34</v>
      </c>
      <c r="AX266" s="13" t="s">
        <v>77</v>
      </c>
      <c r="AY266" s="210" t="s">
        <v>145</v>
      </c>
    </row>
    <row r="267" spans="1:65" s="13" customFormat="1">
      <c r="B267" s="199"/>
      <c r="C267" s="200"/>
      <c r="D267" s="201" t="s">
        <v>155</v>
      </c>
      <c r="E267" s="202" t="s">
        <v>1</v>
      </c>
      <c r="F267" s="203" t="s">
        <v>441</v>
      </c>
      <c r="G267" s="200"/>
      <c r="H267" s="204">
        <v>20</v>
      </c>
      <c r="I267" s="205"/>
      <c r="J267" s="200"/>
      <c r="K267" s="200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155</v>
      </c>
      <c r="AU267" s="210" t="s">
        <v>87</v>
      </c>
      <c r="AV267" s="13" t="s">
        <v>87</v>
      </c>
      <c r="AW267" s="13" t="s">
        <v>34</v>
      </c>
      <c r="AX267" s="13" t="s">
        <v>77</v>
      </c>
      <c r="AY267" s="210" t="s">
        <v>145</v>
      </c>
    </row>
    <row r="268" spans="1:65" s="13" customFormat="1">
      <c r="B268" s="199"/>
      <c r="C268" s="200"/>
      <c r="D268" s="201" t="s">
        <v>155</v>
      </c>
      <c r="E268" s="202" t="s">
        <v>1</v>
      </c>
      <c r="F268" s="203" t="s">
        <v>442</v>
      </c>
      <c r="G268" s="200"/>
      <c r="H268" s="204">
        <v>8</v>
      </c>
      <c r="I268" s="205"/>
      <c r="J268" s="200"/>
      <c r="K268" s="200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155</v>
      </c>
      <c r="AU268" s="210" t="s">
        <v>87</v>
      </c>
      <c r="AV268" s="13" t="s">
        <v>87</v>
      </c>
      <c r="AW268" s="13" t="s">
        <v>34</v>
      </c>
      <c r="AX268" s="13" t="s">
        <v>77</v>
      </c>
      <c r="AY268" s="210" t="s">
        <v>145</v>
      </c>
    </row>
    <row r="269" spans="1:65" s="13" customFormat="1">
      <c r="B269" s="199"/>
      <c r="C269" s="200"/>
      <c r="D269" s="201" t="s">
        <v>155</v>
      </c>
      <c r="E269" s="202" t="s">
        <v>1</v>
      </c>
      <c r="F269" s="203" t="s">
        <v>443</v>
      </c>
      <c r="G269" s="200"/>
      <c r="H269" s="204">
        <v>4</v>
      </c>
      <c r="I269" s="205"/>
      <c r="J269" s="200"/>
      <c r="K269" s="200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155</v>
      </c>
      <c r="AU269" s="210" t="s">
        <v>87</v>
      </c>
      <c r="AV269" s="13" t="s">
        <v>87</v>
      </c>
      <c r="AW269" s="13" t="s">
        <v>34</v>
      </c>
      <c r="AX269" s="13" t="s">
        <v>77</v>
      </c>
      <c r="AY269" s="210" t="s">
        <v>145</v>
      </c>
    </row>
    <row r="270" spans="1:65" s="13" customFormat="1">
      <c r="B270" s="199"/>
      <c r="C270" s="200"/>
      <c r="D270" s="201" t="s">
        <v>155</v>
      </c>
      <c r="E270" s="202" t="s">
        <v>1</v>
      </c>
      <c r="F270" s="203" t="s">
        <v>444</v>
      </c>
      <c r="G270" s="200"/>
      <c r="H270" s="204">
        <v>4</v>
      </c>
      <c r="I270" s="205"/>
      <c r="J270" s="200"/>
      <c r="K270" s="200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155</v>
      </c>
      <c r="AU270" s="210" t="s">
        <v>87</v>
      </c>
      <c r="AV270" s="13" t="s">
        <v>87</v>
      </c>
      <c r="AW270" s="13" t="s">
        <v>34</v>
      </c>
      <c r="AX270" s="13" t="s">
        <v>77</v>
      </c>
      <c r="AY270" s="210" t="s">
        <v>145</v>
      </c>
    </row>
    <row r="271" spans="1:65" s="14" customFormat="1">
      <c r="B271" s="211"/>
      <c r="C271" s="212"/>
      <c r="D271" s="201" t="s">
        <v>155</v>
      </c>
      <c r="E271" s="213" t="s">
        <v>1</v>
      </c>
      <c r="F271" s="214" t="s">
        <v>173</v>
      </c>
      <c r="G271" s="212"/>
      <c r="H271" s="215">
        <v>42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155</v>
      </c>
      <c r="AU271" s="221" t="s">
        <v>87</v>
      </c>
      <c r="AV271" s="14" t="s">
        <v>153</v>
      </c>
      <c r="AW271" s="14" t="s">
        <v>34</v>
      </c>
      <c r="AX271" s="14" t="s">
        <v>85</v>
      </c>
      <c r="AY271" s="221" t="s">
        <v>145</v>
      </c>
    </row>
    <row r="272" spans="1:65" s="2" customFormat="1" ht="16.5" customHeight="1">
      <c r="A272" s="34"/>
      <c r="B272" s="35"/>
      <c r="C272" s="186" t="s">
        <v>445</v>
      </c>
      <c r="D272" s="186" t="s">
        <v>148</v>
      </c>
      <c r="E272" s="187" t="s">
        <v>446</v>
      </c>
      <c r="F272" s="188" t="s">
        <v>447</v>
      </c>
      <c r="G272" s="189" t="s">
        <v>183</v>
      </c>
      <c r="H272" s="190">
        <v>26</v>
      </c>
      <c r="I272" s="191"/>
      <c r="J272" s="192">
        <f>ROUND(I272*H272,2)</f>
        <v>0</v>
      </c>
      <c r="K272" s="188" t="s">
        <v>152</v>
      </c>
      <c r="L272" s="39"/>
      <c r="M272" s="193" t="s">
        <v>1</v>
      </c>
      <c r="N272" s="194" t="s">
        <v>42</v>
      </c>
      <c r="O272" s="71"/>
      <c r="P272" s="195">
        <f>O272*H272</f>
        <v>0</v>
      </c>
      <c r="Q272" s="195">
        <v>0</v>
      </c>
      <c r="R272" s="195">
        <f>Q272*H272</f>
        <v>0</v>
      </c>
      <c r="S272" s="195">
        <v>3.065E-2</v>
      </c>
      <c r="T272" s="196">
        <f>S272*H272</f>
        <v>0.79690000000000005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237</v>
      </c>
      <c r="AT272" s="197" t="s">
        <v>148</v>
      </c>
      <c r="AU272" s="197" t="s">
        <v>87</v>
      </c>
      <c r="AY272" s="17" t="s">
        <v>145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7" t="s">
        <v>85</v>
      </c>
      <c r="BK272" s="198">
        <f>ROUND(I272*H272,2)</f>
        <v>0</v>
      </c>
      <c r="BL272" s="17" t="s">
        <v>237</v>
      </c>
      <c r="BM272" s="197" t="s">
        <v>448</v>
      </c>
    </row>
    <row r="273" spans="1:65" s="13" customFormat="1">
      <c r="B273" s="199"/>
      <c r="C273" s="200"/>
      <c r="D273" s="201" t="s">
        <v>155</v>
      </c>
      <c r="E273" s="202" t="s">
        <v>1</v>
      </c>
      <c r="F273" s="203" t="s">
        <v>449</v>
      </c>
      <c r="G273" s="200"/>
      <c r="H273" s="204">
        <v>16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155</v>
      </c>
      <c r="AU273" s="210" t="s">
        <v>87</v>
      </c>
      <c r="AV273" s="13" t="s">
        <v>87</v>
      </c>
      <c r="AW273" s="13" t="s">
        <v>34</v>
      </c>
      <c r="AX273" s="13" t="s">
        <v>77</v>
      </c>
      <c r="AY273" s="210" t="s">
        <v>145</v>
      </c>
    </row>
    <row r="274" spans="1:65" s="13" customFormat="1">
      <c r="B274" s="199"/>
      <c r="C274" s="200"/>
      <c r="D274" s="201" t="s">
        <v>155</v>
      </c>
      <c r="E274" s="202" t="s">
        <v>1</v>
      </c>
      <c r="F274" s="203" t="s">
        <v>450</v>
      </c>
      <c r="G274" s="200"/>
      <c r="H274" s="204">
        <v>10</v>
      </c>
      <c r="I274" s="205"/>
      <c r="J274" s="200"/>
      <c r="K274" s="200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155</v>
      </c>
      <c r="AU274" s="210" t="s">
        <v>87</v>
      </c>
      <c r="AV274" s="13" t="s">
        <v>87</v>
      </c>
      <c r="AW274" s="13" t="s">
        <v>34</v>
      </c>
      <c r="AX274" s="13" t="s">
        <v>77</v>
      </c>
      <c r="AY274" s="210" t="s">
        <v>145</v>
      </c>
    </row>
    <row r="275" spans="1:65" s="14" customFormat="1">
      <c r="B275" s="211"/>
      <c r="C275" s="212"/>
      <c r="D275" s="201" t="s">
        <v>155</v>
      </c>
      <c r="E275" s="213" t="s">
        <v>1</v>
      </c>
      <c r="F275" s="214" t="s">
        <v>173</v>
      </c>
      <c r="G275" s="212"/>
      <c r="H275" s="215">
        <v>26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155</v>
      </c>
      <c r="AU275" s="221" t="s">
        <v>87</v>
      </c>
      <c r="AV275" s="14" t="s">
        <v>153</v>
      </c>
      <c r="AW275" s="14" t="s">
        <v>34</v>
      </c>
      <c r="AX275" s="14" t="s">
        <v>85</v>
      </c>
      <c r="AY275" s="221" t="s">
        <v>145</v>
      </c>
    </row>
    <row r="276" spans="1:65" s="2" customFormat="1" ht="16.5" customHeight="1">
      <c r="A276" s="34"/>
      <c r="B276" s="35"/>
      <c r="C276" s="186" t="s">
        <v>451</v>
      </c>
      <c r="D276" s="186" t="s">
        <v>148</v>
      </c>
      <c r="E276" s="187" t="s">
        <v>452</v>
      </c>
      <c r="F276" s="188" t="s">
        <v>453</v>
      </c>
      <c r="G276" s="189" t="s">
        <v>183</v>
      </c>
      <c r="H276" s="190">
        <v>16</v>
      </c>
      <c r="I276" s="191"/>
      <c r="J276" s="192">
        <f>ROUND(I276*H276,2)</f>
        <v>0</v>
      </c>
      <c r="K276" s="188" t="s">
        <v>152</v>
      </c>
      <c r="L276" s="39"/>
      <c r="M276" s="193" t="s">
        <v>1</v>
      </c>
      <c r="N276" s="194" t="s">
        <v>42</v>
      </c>
      <c r="O276" s="71"/>
      <c r="P276" s="195">
        <f>O276*H276</f>
        <v>0</v>
      </c>
      <c r="Q276" s="195">
        <v>2.0100000000000001E-3</v>
      </c>
      <c r="R276" s="195">
        <f>Q276*H276</f>
        <v>3.2160000000000001E-2</v>
      </c>
      <c r="S276" s="195">
        <v>0</v>
      </c>
      <c r="T276" s="19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237</v>
      </c>
      <c r="AT276" s="197" t="s">
        <v>148</v>
      </c>
      <c r="AU276" s="197" t="s">
        <v>87</v>
      </c>
      <c r="AY276" s="17" t="s">
        <v>145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85</v>
      </c>
      <c r="BK276" s="198">
        <f>ROUND(I276*H276,2)</f>
        <v>0</v>
      </c>
      <c r="BL276" s="17" t="s">
        <v>237</v>
      </c>
      <c r="BM276" s="197" t="s">
        <v>454</v>
      </c>
    </row>
    <row r="277" spans="1:65" s="13" customFormat="1">
      <c r="B277" s="199"/>
      <c r="C277" s="200"/>
      <c r="D277" s="201" t="s">
        <v>155</v>
      </c>
      <c r="E277" s="202" t="s">
        <v>1</v>
      </c>
      <c r="F277" s="203" t="s">
        <v>455</v>
      </c>
      <c r="G277" s="200"/>
      <c r="H277" s="204">
        <v>16</v>
      </c>
      <c r="I277" s="205"/>
      <c r="J277" s="200"/>
      <c r="K277" s="200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155</v>
      </c>
      <c r="AU277" s="210" t="s">
        <v>87</v>
      </c>
      <c r="AV277" s="13" t="s">
        <v>87</v>
      </c>
      <c r="AW277" s="13" t="s">
        <v>34</v>
      </c>
      <c r="AX277" s="13" t="s">
        <v>85</v>
      </c>
      <c r="AY277" s="210" t="s">
        <v>145</v>
      </c>
    </row>
    <row r="278" spans="1:65" s="2" customFormat="1" ht="16.5" customHeight="1">
      <c r="A278" s="34"/>
      <c r="B278" s="35"/>
      <c r="C278" s="186" t="s">
        <v>456</v>
      </c>
      <c r="D278" s="186" t="s">
        <v>148</v>
      </c>
      <c r="E278" s="187" t="s">
        <v>457</v>
      </c>
      <c r="F278" s="188" t="s">
        <v>458</v>
      </c>
      <c r="G278" s="189" t="s">
        <v>183</v>
      </c>
      <c r="H278" s="190">
        <v>16</v>
      </c>
      <c r="I278" s="191"/>
      <c r="J278" s="192">
        <f>ROUND(I278*H278,2)</f>
        <v>0</v>
      </c>
      <c r="K278" s="188" t="s">
        <v>152</v>
      </c>
      <c r="L278" s="39"/>
      <c r="M278" s="193" t="s">
        <v>1</v>
      </c>
      <c r="N278" s="194" t="s">
        <v>42</v>
      </c>
      <c r="O278" s="71"/>
      <c r="P278" s="195">
        <f>O278*H278</f>
        <v>0</v>
      </c>
      <c r="Q278" s="195">
        <v>4.0999999999999999E-4</v>
      </c>
      <c r="R278" s="195">
        <f>Q278*H278</f>
        <v>6.5599999999999999E-3</v>
      </c>
      <c r="S278" s="195">
        <v>0</v>
      </c>
      <c r="T278" s="19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237</v>
      </c>
      <c r="AT278" s="197" t="s">
        <v>148</v>
      </c>
      <c r="AU278" s="197" t="s">
        <v>87</v>
      </c>
      <c r="AY278" s="17" t="s">
        <v>145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7" t="s">
        <v>85</v>
      </c>
      <c r="BK278" s="198">
        <f>ROUND(I278*H278,2)</f>
        <v>0</v>
      </c>
      <c r="BL278" s="17" t="s">
        <v>237</v>
      </c>
      <c r="BM278" s="197" t="s">
        <v>459</v>
      </c>
    </row>
    <row r="279" spans="1:65" s="13" customFormat="1">
      <c r="B279" s="199"/>
      <c r="C279" s="200"/>
      <c r="D279" s="201" t="s">
        <v>155</v>
      </c>
      <c r="E279" s="202" t="s">
        <v>1</v>
      </c>
      <c r="F279" s="203" t="s">
        <v>442</v>
      </c>
      <c r="G279" s="200"/>
      <c r="H279" s="204">
        <v>8</v>
      </c>
      <c r="I279" s="205"/>
      <c r="J279" s="200"/>
      <c r="K279" s="200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155</v>
      </c>
      <c r="AU279" s="210" t="s">
        <v>87</v>
      </c>
      <c r="AV279" s="13" t="s">
        <v>87</v>
      </c>
      <c r="AW279" s="13" t="s">
        <v>34</v>
      </c>
      <c r="AX279" s="13" t="s">
        <v>77</v>
      </c>
      <c r="AY279" s="210" t="s">
        <v>145</v>
      </c>
    </row>
    <row r="280" spans="1:65" s="13" customFormat="1">
      <c r="B280" s="199"/>
      <c r="C280" s="200"/>
      <c r="D280" s="201" t="s">
        <v>155</v>
      </c>
      <c r="E280" s="202" t="s">
        <v>1</v>
      </c>
      <c r="F280" s="203" t="s">
        <v>443</v>
      </c>
      <c r="G280" s="200"/>
      <c r="H280" s="204">
        <v>4</v>
      </c>
      <c r="I280" s="205"/>
      <c r="J280" s="200"/>
      <c r="K280" s="200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155</v>
      </c>
      <c r="AU280" s="210" t="s">
        <v>87</v>
      </c>
      <c r="AV280" s="13" t="s">
        <v>87</v>
      </c>
      <c r="AW280" s="13" t="s">
        <v>34</v>
      </c>
      <c r="AX280" s="13" t="s">
        <v>77</v>
      </c>
      <c r="AY280" s="210" t="s">
        <v>145</v>
      </c>
    </row>
    <row r="281" spans="1:65" s="13" customFormat="1">
      <c r="B281" s="199"/>
      <c r="C281" s="200"/>
      <c r="D281" s="201" t="s">
        <v>155</v>
      </c>
      <c r="E281" s="202" t="s">
        <v>1</v>
      </c>
      <c r="F281" s="203" t="s">
        <v>444</v>
      </c>
      <c r="G281" s="200"/>
      <c r="H281" s="204">
        <v>4</v>
      </c>
      <c r="I281" s="205"/>
      <c r="J281" s="200"/>
      <c r="K281" s="200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155</v>
      </c>
      <c r="AU281" s="210" t="s">
        <v>87</v>
      </c>
      <c r="AV281" s="13" t="s">
        <v>87</v>
      </c>
      <c r="AW281" s="13" t="s">
        <v>34</v>
      </c>
      <c r="AX281" s="13" t="s">
        <v>77</v>
      </c>
      <c r="AY281" s="210" t="s">
        <v>145</v>
      </c>
    </row>
    <row r="282" spans="1:65" s="14" customFormat="1">
      <c r="B282" s="211"/>
      <c r="C282" s="212"/>
      <c r="D282" s="201" t="s">
        <v>155</v>
      </c>
      <c r="E282" s="213" t="s">
        <v>1</v>
      </c>
      <c r="F282" s="214" t="s">
        <v>173</v>
      </c>
      <c r="G282" s="212"/>
      <c r="H282" s="215">
        <v>16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155</v>
      </c>
      <c r="AU282" s="221" t="s">
        <v>87</v>
      </c>
      <c r="AV282" s="14" t="s">
        <v>153</v>
      </c>
      <c r="AW282" s="14" t="s">
        <v>34</v>
      </c>
      <c r="AX282" s="14" t="s">
        <v>85</v>
      </c>
      <c r="AY282" s="221" t="s">
        <v>145</v>
      </c>
    </row>
    <row r="283" spans="1:65" s="2" customFormat="1" ht="16.5" customHeight="1">
      <c r="A283" s="34"/>
      <c r="B283" s="35"/>
      <c r="C283" s="186" t="s">
        <v>460</v>
      </c>
      <c r="D283" s="186" t="s">
        <v>148</v>
      </c>
      <c r="E283" s="187" t="s">
        <v>461</v>
      </c>
      <c r="F283" s="188" t="s">
        <v>462</v>
      </c>
      <c r="G283" s="189" t="s">
        <v>183</v>
      </c>
      <c r="H283" s="190">
        <v>46</v>
      </c>
      <c r="I283" s="191"/>
      <c r="J283" s="192">
        <f>ROUND(I283*H283,2)</f>
        <v>0</v>
      </c>
      <c r="K283" s="188" t="s">
        <v>152</v>
      </c>
      <c r="L283" s="39"/>
      <c r="M283" s="193" t="s">
        <v>1</v>
      </c>
      <c r="N283" s="194" t="s">
        <v>42</v>
      </c>
      <c r="O283" s="71"/>
      <c r="P283" s="195">
        <f>O283*H283</f>
        <v>0</v>
      </c>
      <c r="Q283" s="195">
        <v>4.8000000000000001E-4</v>
      </c>
      <c r="R283" s="195">
        <f>Q283*H283</f>
        <v>2.2079999999999999E-2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237</v>
      </c>
      <c r="AT283" s="197" t="s">
        <v>148</v>
      </c>
      <c r="AU283" s="197" t="s">
        <v>87</v>
      </c>
      <c r="AY283" s="17" t="s">
        <v>145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85</v>
      </c>
      <c r="BK283" s="198">
        <f>ROUND(I283*H283,2)</f>
        <v>0</v>
      </c>
      <c r="BL283" s="17" t="s">
        <v>237</v>
      </c>
      <c r="BM283" s="197" t="s">
        <v>463</v>
      </c>
    </row>
    <row r="284" spans="1:65" s="13" customFormat="1">
      <c r="B284" s="199"/>
      <c r="C284" s="200"/>
      <c r="D284" s="201" t="s">
        <v>155</v>
      </c>
      <c r="E284" s="202" t="s">
        <v>1</v>
      </c>
      <c r="F284" s="203" t="s">
        <v>440</v>
      </c>
      <c r="G284" s="200"/>
      <c r="H284" s="204">
        <v>6</v>
      </c>
      <c r="I284" s="205"/>
      <c r="J284" s="200"/>
      <c r="K284" s="200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155</v>
      </c>
      <c r="AU284" s="210" t="s">
        <v>87</v>
      </c>
      <c r="AV284" s="13" t="s">
        <v>87</v>
      </c>
      <c r="AW284" s="13" t="s">
        <v>34</v>
      </c>
      <c r="AX284" s="13" t="s">
        <v>77</v>
      </c>
      <c r="AY284" s="210" t="s">
        <v>145</v>
      </c>
    </row>
    <row r="285" spans="1:65" s="13" customFormat="1">
      <c r="B285" s="199"/>
      <c r="C285" s="200"/>
      <c r="D285" s="201" t="s">
        <v>155</v>
      </c>
      <c r="E285" s="202" t="s">
        <v>1</v>
      </c>
      <c r="F285" s="203" t="s">
        <v>464</v>
      </c>
      <c r="G285" s="200"/>
      <c r="H285" s="204">
        <v>40</v>
      </c>
      <c r="I285" s="205"/>
      <c r="J285" s="200"/>
      <c r="K285" s="200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155</v>
      </c>
      <c r="AU285" s="210" t="s">
        <v>87</v>
      </c>
      <c r="AV285" s="13" t="s">
        <v>87</v>
      </c>
      <c r="AW285" s="13" t="s">
        <v>34</v>
      </c>
      <c r="AX285" s="13" t="s">
        <v>77</v>
      </c>
      <c r="AY285" s="210" t="s">
        <v>145</v>
      </c>
    </row>
    <row r="286" spans="1:65" s="14" customFormat="1">
      <c r="B286" s="211"/>
      <c r="C286" s="212"/>
      <c r="D286" s="201" t="s">
        <v>155</v>
      </c>
      <c r="E286" s="213" t="s">
        <v>1</v>
      </c>
      <c r="F286" s="214" t="s">
        <v>173</v>
      </c>
      <c r="G286" s="212"/>
      <c r="H286" s="215">
        <v>46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155</v>
      </c>
      <c r="AU286" s="221" t="s">
        <v>87</v>
      </c>
      <c r="AV286" s="14" t="s">
        <v>153</v>
      </c>
      <c r="AW286" s="14" t="s">
        <v>34</v>
      </c>
      <c r="AX286" s="14" t="s">
        <v>85</v>
      </c>
      <c r="AY286" s="221" t="s">
        <v>145</v>
      </c>
    </row>
    <row r="287" spans="1:65" s="2" customFormat="1" ht="16.5" customHeight="1">
      <c r="A287" s="34"/>
      <c r="B287" s="35"/>
      <c r="C287" s="186" t="s">
        <v>465</v>
      </c>
      <c r="D287" s="186" t="s">
        <v>148</v>
      </c>
      <c r="E287" s="187" t="s">
        <v>466</v>
      </c>
      <c r="F287" s="188" t="s">
        <v>467</v>
      </c>
      <c r="G287" s="189" t="s">
        <v>183</v>
      </c>
      <c r="H287" s="190">
        <v>10</v>
      </c>
      <c r="I287" s="191"/>
      <c r="J287" s="192">
        <f>ROUND(I287*H287,2)</f>
        <v>0</v>
      </c>
      <c r="K287" s="188" t="s">
        <v>152</v>
      </c>
      <c r="L287" s="39"/>
      <c r="M287" s="193" t="s">
        <v>1</v>
      </c>
      <c r="N287" s="194" t="s">
        <v>42</v>
      </c>
      <c r="O287" s="71"/>
      <c r="P287" s="195">
        <f>O287*H287</f>
        <v>0</v>
      </c>
      <c r="Q287" s="195">
        <v>2.2399999999999998E-3</v>
      </c>
      <c r="R287" s="195">
        <f>Q287*H287</f>
        <v>2.2399999999999996E-2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237</v>
      </c>
      <c r="AT287" s="197" t="s">
        <v>148</v>
      </c>
      <c r="AU287" s="197" t="s">
        <v>87</v>
      </c>
      <c r="AY287" s="17" t="s">
        <v>145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7" t="s">
        <v>85</v>
      </c>
      <c r="BK287" s="198">
        <f>ROUND(I287*H287,2)</f>
        <v>0</v>
      </c>
      <c r="BL287" s="17" t="s">
        <v>237</v>
      </c>
      <c r="BM287" s="197" t="s">
        <v>468</v>
      </c>
    </row>
    <row r="288" spans="1:65" s="13" customFormat="1">
      <c r="B288" s="199"/>
      <c r="C288" s="200"/>
      <c r="D288" s="201" t="s">
        <v>155</v>
      </c>
      <c r="E288" s="202" t="s">
        <v>1</v>
      </c>
      <c r="F288" s="203" t="s">
        <v>450</v>
      </c>
      <c r="G288" s="200"/>
      <c r="H288" s="204">
        <v>10</v>
      </c>
      <c r="I288" s="205"/>
      <c r="J288" s="200"/>
      <c r="K288" s="200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155</v>
      </c>
      <c r="AU288" s="210" t="s">
        <v>87</v>
      </c>
      <c r="AV288" s="13" t="s">
        <v>87</v>
      </c>
      <c r="AW288" s="13" t="s">
        <v>34</v>
      </c>
      <c r="AX288" s="13" t="s">
        <v>85</v>
      </c>
      <c r="AY288" s="210" t="s">
        <v>145</v>
      </c>
    </row>
    <row r="289" spans="1:65" s="2" customFormat="1" ht="16.5" customHeight="1">
      <c r="A289" s="34"/>
      <c r="B289" s="35"/>
      <c r="C289" s="186" t="s">
        <v>469</v>
      </c>
      <c r="D289" s="186" t="s">
        <v>148</v>
      </c>
      <c r="E289" s="187" t="s">
        <v>470</v>
      </c>
      <c r="F289" s="188" t="s">
        <v>471</v>
      </c>
      <c r="G289" s="189" t="s">
        <v>164</v>
      </c>
      <c r="H289" s="190">
        <v>3</v>
      </c>
      <c r="I289" s="191"/>
      <c r="J289" s="192">
        <f t="shared" ref="J289:J295" si="10">ROUND(I289*H289,2)</f>
        <v>0</v>
      </c>
      <c r="K289" s="188" t="s">
        <v>152</v>
      </c>
      <c r="L289" s="39"/>
      <c r="M289" s="193" t="s">
        <v>1</v>
      </c>
      <c r="N289" s="194" t="s">
        <v>42</v>
      </c>
      <c r="O289" s="71"/>
      <c r="P289" s="195">
        <f t="shared" ref="P289:P295" si="11">O289*H289</f>
        <v>0</v>
      </c>
      <c r="Q289" s="195">
        <v>0</v>
      </c>
      <c r="R289" s="195">
        <f t="shared" ref="R289:R295" si="12">Q289*H289</f>
        <v>0</v>
      </c>
      <c r="S289" s="195">
        <v>0</v>
      </c>
      <c r="T289" s="196">
        <f t="shared" ref="T289:T295" si="13"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237</v>
      </c>
      <c r="AT289" s="197" t="s">
        <v>148</v>
      </c>
      <c r="AU289" s="197" t="s">
        <v>87</v>
      </c>
      <c r="AY289" s="17" t="s">
        <v>145</v>
      </c>
      <c r="BE289" s="198">
        <f t="shared" ref="BE289:BE295" si="14">IF(N289="základní",J289,0)</f>
        <v>0</v>
      </c>
      <c r="BF289" s="198">
        <f t="shared" ref="BF289:BF295" si="15">IF(N289="snížená",J289,0)</f>
        <v>0</v>
      </c>
      <c r="BG289" s="198">
        <f t="shared" ref="BG289:BG295" si="16">IF(N289="zákl. přenesená",J289,0)</f>
        <v>0</v>
      </c>
      <c r="BH289" s="198">
        <f t="shared" ref="BH289:BH295" si="17">IF(N289="sníž. přenesená",J289,0)</f>
        <v>0</v>
      </c>
      <c r="BI289" s="198">
        <f t="shared" ref="BI289:BI295" si="18">IF(N289="nulová",J289,0)</f>
        <v>0</v>
      </c>
      <c r="BJ289" s="17" t="s">
        <v>85</v>
      </c>
      <c r="BK289" s="198">
        <f t="shared" ref="BK289:BK295" si="19">ROUND(I289*H289,2)</f>
        <v>0</v>
      </c>
      <c r="BL289" s="17" t="s">
        <v>237</v>
      </c>
      <c r="BM289" s="197" t="s">
        <v>472</v>
      </c>
    </row>
    <row r="290" spans="1:65" s="2" customFormat="1" ht="16.5" customHeight="1">
      <c r="A290" s="34"/>
      <c r="B290" s="35"/>
      <c r="C290" s="186" t="s">
        <v>287</v>
      </c>
      <c r="D290" s="186" t="s">
        <v>148</v>
      </c>
      <c r="E290" s="187" t="s">
        <v>473</v>
      </c>
      <c r="F290" s="188" t="s">
        <v>474</v>
      </c>
      <c r="G290" s="189" t="s">
        <v>164</v>
      </c>
      <c r="H290" s="190">
        <v>10</v>
      </c>
      <c r="I290" s="191"/>
      <c r="J290" s="192">
        <f t="shared" si="10"/>
        <v>0</v>
      </c>
      <c r="K290" s="188" t="s">
        <v>152</v>
      </c>
      <c r="L290" s="39"/>
      <c r="M290" s="193" t="s">
        <v>1</v>
      </c>
      <c r="N290" s="194" t="s">
        <v>42</v>
      </c>
      <c r="O290" s="71"/>
      <c r="P290" s="195">
        <f t="shared" si="11"/>
        <v>0</v>
      </c>
      <c r="Q290" s="195">
        <v>0</v>
      </c>
      <c r="R290" s="195">
        <f t="shared" si="12"/>
        <v>0</v>
      </c>
      <c r="S290" s="195">
        <v>0</v>
      </c>
      <c r="T290" s="196">
        <f t="shared" si="13"/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237</v>
      </c>
      <c r="AT290" s="197" t="s">
        <v>148</v>
      </c>
      <c r="AU290" s="197" t="s">
        <v>87</v>
      </c>
      <c r="AY290" s="17" t="s">
        <v>145</v>
      </c>
      <c r="BE290" s="198">
        <f t="shared" si="14"/>
        <v>0</v>
      </c>
      <c r="BF290" s="198">
        <f t="shared" si="15"/>
        <v>0</v>
      </c>
      <c r="BG290" s="198">
        <f t="shared" si="16"/>
        <v>0</v>
      </c>
      <c r="BH290" s="198">
        <f t="shared" si="17"/>
        <v>0</v>
      </c>
      <c r="BI290" s="198">
        <f t="shared" si="18"/>
        <v>0</v>
      </c>
      <c r="BJ290" s="17" t="s">
        <v>85</v>
      </c>
      <c r="BK290" s="198">
        <f t="shared" si="19"/>
        <v>0</v>
      </c>
      <c r="BL290" s="17" t="s">
        <v>237</v>
      </c>
      <c r="BM290" s="197" t="s">
        <v>475</v>
      </c>
    </row>
    <row r="291" spans="1:65" s="2" customFormat="1" ht="21.75" customHeight="1">
      <c r="A291" s="34"/>
      <c r="B291" s="35"/>
      <c r="C291" s="186" t="s">
        <v>476</v>
      </c>
      <c r="D291" s="186" t="s">
        <v>148</v>
      </c>
      <c r="E291" s="187" t="s">
        <v>477</v>
      </c>
      <c r="F291" s="188" t="s">
        <v>478</v>
      </c>
      <c r="G291" s="189" t="s">
        <v>164</v>
      </c>
      <c r="H291" s="190">
        <v>2</v>
      </c>
      <c r="I291" s="191"/>
      <c r="J291" s="192">
        <f t="shared" si="10"/>
        <v>0</v>
      </c>
      <c r="K291" s="188" t="s">
        <v>152</v>
      </c>
      <c r="L291" s="39"/>
      <c r="M291" s="193" t="s">
        <v>1</v>
      </c>
      <c r="N291" s="194" t="s">
        <v>42</v>
      </c>
      <c r="O291" s="71"/>
      <c r="P291" s="195">
        <f t="shared" si="11"/>
        <v>0</v>
      </c>
      <c r="Q291" s="195">
        <v>0</v>
      </c>
      <c r="R291" s="195">
        <f t="shared" si="12"/>
        <v>0</v>
      </c>
      <c r="S291" s="195">
        <v>0</v>
      </c>
      <c r="T291" s="196">
        <f t="shared" si="13"/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237</v>
      </c>
      <c r="AT291" s="197" t="s">
        <v>148</v>
      </c>
      <c r="AU291" s="197" t="s">
        <v>87</v>
      </c>
      <c r="AY291" s="17" t="s">
        <v>145</v>
      </c>
      <c r="BE291" s="198">
        <f t="shared" si="14"/>
        <v>0</v>
      </c>
      <c r="BF291" s="198">
        <f t="shared" si="15"/>
        <v>0</v>
      </c>
      <c r="BG291" s="198">
        <f t="shared" si="16"/>
        <v>0</v>
      </c>
      <c r="BH291" s="198">
        <f t="shared" si="17"/>
        <v>0</v>
      </c>
      <c r="BI291" s="198">
        <f t="shared" si="18"/>
        <v>0</v>
      </c>
      <c r="BJ291" s="17" t="s">
        <v>85</v>
      </c>
      <c r="BK291" s="198">
        <f t="shared" si="19"/>
        <v>0</v>
      </c>
      <c r="BL291" s="17" t="s">
        <v>237</v>
      </c>
      <c r="BM291" s="197" t="s">
        <v>479</v>
      </c>
    </row>
    <row r="292" spans="1:65" s="2" customFormat="1" ht="37.9" customHeight="1">
      <c r="A292" s="34"/>
      <c r="B292" s="35"/>
      <c r="C292" s="186" t="s">
        <v>480</v>
      </c>
      <c r="D292" s="186" t="s">
        <v>148</v>
      </c>
      <c r="E292" s="187" t="s">
        <v>481</v>
      </c>
      <c r="F292" s="188" t="s">
        <v>482</v>
      </c>
      <c r="G292" s="189" t="s">
        <v>164</v>
      </c>
      <c r="H292" s="190">
        <v>1</v>
      </c>
      <c r="I292" s="191"/>
      <c r="J292" s="192">
        <f t="shared" si="10"/>
        <v>0</v>
      </c>
      <c r="K292" s="188" t="s">
        <v>152</v>
      </c>
      <c r="L292" s="39"/>
      <c r="M292" s="193" t="s">
        <v>1</v>
      </c>
      <c r="N292" s="194" t="s">
        <v>42</v>
      </c>
      <c r="O292" s="71"/>
      <c r="P292" s="195">
        <f t="shared" si="11"/>
        <v>0</v>
      </c>
      <c r="Q292" s="195">
        <v>1.1199999999999999E-3</v>
      </c>
      <c r="R292" s="195">
        <f t="shared" si="12"/>
        <v>1.1199999999999999E-3</v>
      </c>
      <c r="S292" s="195">
        <v>0</v>
      </c>
      <c r="T292" s="196">
        <f t="shared" si="13"/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237</v>
      </c>
      <c r="AT292" s="197" t="s">
        <v>148</v>
      </c>
      <c r="AU292" s="197" t="s">
        <v>87</v>
      </c>
      <c r="AY292" s="17" t="s">
        <v>145</v>
      </c>
      <c r="BE292" s="198">
        <f t="shared" si="14"/>
        <v>0</v>
      </c>
      <c r="BF292" s="198">
        <f t="shared" si="15"/>
        <v>0</v>
      </c>
      <c r="BG292" s="198">
        <f t="shared" si="16"/>
        <v>0</v>
      </c>
      <c r="BH292" s="198">
        <f t="shared" si="17"/>
        <v>0</v>
      </c>
      <c r="BI292" s="198">
        <f t="shared" si="18"/>
        <v>0</v>
      </c>
      <c r="BJ292" s="17" t="s">
        <v>85</v>
      </c>
      <c r="BK292" s="198">
        <f t="shared" si="19"/>
        <v>0</v>
      </c>
      <c r="BL292" s="17" t="s">
        <v>237</v>
      </c>
      <c r="BM292" s="197" t="s">
        <v>483</v>
      </c>
    </row>
    <row r="293" spans="1:65" s="2" customFormat="1" ht="24.2" customHeight="1">
      <c r="A293" s="34"/>
      <c r="B293" s="35"/>
      <c r="C293" s="186" t="s">
        <v>484</v>
      </c>
      <c r="D293" s="186" t="s">
        <v>148</v>
      </c>
      <c r="E293" s="187" t="s">
        <v>485</v>
      </c>
      <c r="F293" s="188" t="s">
        <v>486</v>
      </c>
      <c r="G293" s="189" t="s">
        <v>164</v>
      </c>
      <c r="H293" s="190">
        <v>1</v>
      </c>
      <c r="I293" s="191"/>
      <c r="J293" s="192">
        <f t="shared" si="10"/>
        <v>0</v>
      </c>
      <c r="K293" s="188" t="s">
        <v>152</v>
      </c>
      <c r="L293" s="39"/>
      <c r="M293" s="193" t="s">
        <v>1</v>
      </c>
      <c r="N293" s="194" t="s">
        <v>42</v>
      </c>
      <c r="O293" s="71"/>
      <c r="P293" s="195">
        <f t="shared" si="11"/>
        <v>0</v>
      </c>
      <c r="Q293" s="195">
        <v>3.4000000000000002E-4</v>
      </c>
      <c r="R293" s="195">
        <f t="shared" si="12"/>
        <v>3.4000000000000002E-4</v>
      </c>
      <c r="S293" s="195">
        <v>0</v>
      </c>
      <c r="T293" s="196">
        <f t="shared" si="13"/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237</v>
      </c>
      <c r="AT293" s="197" t="s">
        <v>148</v>
      </c>
      <c r="AU293" s="197" t="s">
        <v>87</v>
      </c>
      <c r="AY293" s="17" t="s">
        <v>145</v>
      </c>
      <c r="BE293" s="198">
        <f t="shared" si="14"/>
        <v>0</v>
      </c>
      <c r="BF293" s="198">
        <f t="shared" si="15"/>
        <v>0</v>
      </c>
      <c r="BG293" s="198">
        <f t="shared" si="16"/>
        <v>0</v>
      </c>
      <c r="BH293" s="198">
        <f t="shared" si="17"/>
        <v>0</v>
      </c>
      <c r="BI293" s="198">
        <f t="shared" si="18"/>
        <v>0</v>
      </c>
      <c r="BJ293" s="17" t="s">
        <v>85</v>
      </c>
      <c r="BK293" s="198">
        <f t="shared" si="19"/>
        <v>0</v>
      </c>
      <c r="BL293" s="17" t="s">
        <v>237</v>
      </c>
      <c r="BM293" s="197" t="s">
        <v>487</v>
      </c>
    </row>
    <row r="294" spans="1:65" s="2" customFormat="1" ht="21.75" customHeight="1">
      <c r="A294" s="34"/>
      <c r="B294" s="35"/>
      <c r="C294" s="186" t="s">
        <v>488</v>
      </c>
      <c r="D294" s="186" t="s">
        <v>148</v>
      </c>
      <c r="E294" s="187" t="s">
        <v>489</v>
      </c>
      <c r="F294" s="188" t="s">
        <v>490</v>
      </c>
      <c r="G294" s="189" t="s">
        <v>183</v>
      </c>
      <c r="H294" s="190">
        <v>88</v>
      </c>
      <c r="I294" s="191"/>
      <c r="J294" s="192">
        <f t="shared" si="10"/>
        <v>0</v>
      </c>
      <c r="K294" s="188" t="s">
        <v>152</v>
      </c>
      <c r="L294" s="39"/>
      <c r="M294" s="193" t="s">
        <v>1</v>
      </c>
      <c r="N294" s="194" t="s">
        <v>42</v>
      </c>
      <c r="O294" s="71"/>
      <c r="P294" s="195">
        <f t="shared" si="11"/>
        <v>0</v>
      </c>
      <c r="Q294" s="195">
        <v>0</v>
      </c>
      <c r="R294" s="195">
        <f t="shared" si="12"/>
        <v>0</v>
      </c>
      <c r="S294" s="195">
        <v>0</v>
      </c>
      <c r="T294" s="196">
        <f t="shared" si="13"/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237</v>
      </c>
      <c r="AT294" s="197" t="s">
        <v>148</v>
      </c>
      <c r="AU294" s="197" t="s">
        <v>87</v>
      </c>
      <c r="AY294" s="17" t="s">
        <v>145</v>
      </c>
      <c r="BE294" s="198">
        <f t="shared" si="14"/>
        <v>0</v>
      </c>
      <c r="BF294" s="198">
        <f t="shared" si="15"/>
        <v>0</v>
      </c>
      <c r="BG294" s="198">
        <f t="shared" si="16"/>
        <v>0</v>
      </c>
      <c r="BH294" s="198">
        <f t="shared" si="17"/>
        <v>0</v>
      </c>
      <c r="BI294" s="198">
        <f t="shared" si="18"/>
        <v>0</v>
      </c>
      <c r="BJ294" s="17" t="s">
        <v>85</v>
      </c>
      <c r="BK294" s="198">
        <f t="shared" si="19"/>
        <v>0</v>
      </c>
      <c r="BL294" s="17" t="s">
        <v>237</v>
      </c>
      <c r="BM294" s="197" t="s">
        <v>491</v>
      </c>
    </row>
    <row r="295" spans="1:65" s="2" customFormat="1" ht="24.2" customHeight="1">
      <c r="A295" s="34"/>
      <c r="B295" s="35"/>
      <c r="C295" s="186" t="s">
        <v>492</v>
      </c>
      <c r="D295" s="186" t="s">
        <v>148</v>
      </c>
      <c r="E295" s="187" t="s">
        <v>493</v>
      </c>
      <c r="F295" s="188" t="s">
        <v>494</v>
      </c>
      <c r="G295" s="189" t="s">
        <v>495</v>
      </c>
      <c r="H295" s="247"/>
      <c r="I295" s="191"/>
      <c r="J295" s="192">
        <f t="shared" si="10"/>
        <v>0</v>
      </c>
      <c r="K295" s="188" t="s">
        <v>152</v>
      </c>
      <c r="L295" s="39"/>
      <c r="M295" s="193" t="s">
        <v>1</v>
      </c>
      <c r="N295" s="194" t="s">
        <v>42</v>
      </c>
      <c r="O295" s="71"/>
      <c r="P295" s="195">
        <f t="shared" si="11"/>
        <v>0</v>
      </c>
      <c r="Q295" s="195">
        <v>0</v>
      </c>
      <c r="R295" s="195">
        <f t="shared" si="12"/>
        <v>0</v>
      </c>
      <c r="S295" s="195">
        <v>0</v>
      </c>
      <c r="T295" s="196">
        <f t="shared" si="13"/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237</v>
      </c>
      <c r="AT295" s="197" t="s">
        <v>148</v>
      </c>
      <c r="AU295" s="197" t="s">
        <v>87</v>
      </c>
      <c r="AY295" s="17" t="s">
        <v>145</v>
      </c>
      <c r="BE295" s="198">
        <f t="shared" si="14"/>
        <v>0</v>
      </c>
      <c r="BF295" s="198">
        <f t="shared" si="15"/>
        <v>0</v>
      </c>
      <c r="BG295" s="198">
        <f t="shared" si="16"/>
        <v>0</v>
      </c>
      <c r="BH295" s="198">
        <f t="shared" si="17"/>
        <v>0</v>
      </c>
      <c r="BI295" s="198">
        <f t="shared" si="18"/>
        <v>0</v>
      </c>
      <c r="BJ295" s="17" t="s">
        <v>85</v>
      </c>
      <c r="BK295" s="198">
        <f t="shared" si="19"/>
        <v>0</v>
      </c>
      <c r="BL295" s="17" t="s">
        <v>237</v>
      </c>
      <c r="BM295" s="197" t="s">
        <v>496</v>
      </c>
    </row>
    <row r="296" spans="1:65" s="12" customFormat="1" ht="22.9" customHeight="1">
      <c r="B296" s="170"/>
      <c r="C296" s="171"/>
      <c r="D296" s="172" t="s">
        <v>76</v>
      </c>
      <c r="E296" s="184" t="s">
        <v>497</v>
      </c>
      <c r="F296" s="184" t="s">
        <v>498</v>
      </c>
      <c r="G296" s="171"/>
      <c r="H296" s="171"/>
      <c r="I296" s="174"/>
      <c r="J296" s="185">
        <f>BK296</f>
        <v>0</v>
      </c>
      <c r="K296" s="171"/>
      <c r="L296" s="176"/>
      <c r="M296" s="177"/>
      <c r="N296" s="178"/>
      <c r="O296" s="178"/>
      <c r="P296" s="179">
        <f>SUM(P297:P321)</f>
        <v>0</v>
      </c>
      <c r="Q296" s="178"/>
      <c r="R296" s="179">
        <f>SUM(R297:R321)</f>
        <v>0.18182999999999999</v>
      </c>
      <c r="S296" s="178"/>
      <c r="T296" s="180">
        <f>SUM(T297:T321)</f>
        <v>0.41747999999999996</v>
      </c>
      <c r="AR296" s="181" t="s">
        <v>87</v>
      </c>
      <c r="AT296" s="182" t="s">
        <v>76</v>
      </c>
      <c r="AU296" s="182" t="s">
        <v>85</v>
      </c>
      <c r="AY296" s="181" t="s">
        <v>145</v>
      </c>
      <c r="BK296" s="183">
        <f>SUM(BK297:BK321)</f>
        <v>0</v>
      </c>
    </row>
    <row r="297" spans="1:65" s="2" customFormat="1" ht="24.2" customHeight="1">
      <c r="A297" s="34"/>
      <c r="B297" s="35"/>
      <c r="C297" s="186" t="s">
        <v>499</v>
      </c>
      <c r="D297" s="186" t="s">
        <v>148</v>
      </c>
      <c r="E297" s="187" t="s">
        <v>500</v>
      </c>
      <c r="F297" s="188" t="s">
        <v>501</v>
      </c>
      <c r="G297" s="189" t="s">
        <v>183</v>
      </c>
      <c r="H297" s="190">
        <v>84</v>
      </c>
      <c r="I297" s="191"/>
      <c r="J297" s="192">
        <f>ROUND(I297*H297,2)</f>
        <v>0</v>
      </c>
      <c r="K297" s="188" t="s">
        <v>152</v>
      </c>
      <c r="L297" s="39"/>
      <c r="M297" s="193" t="s">
        <v>1</v>
      </c>
      <c r="N297" s="194" t="s">
        <v>42</v>
      </c>
      <c r="O297" s="71"/>
      <c r="P297" s="195">
        <f>O297*H297</f>
        <v>0</v>
      </c>
      <c r="Q297" s="195">
        <v>0</v>
      </c>
      <c r="R297" s="195">
        <f>Q297*H297</f>
        <v>0</v>
      </c>
      <c r="S297" s="195">
        <v>4.9699999999999996E-3</v>
      </c>
      <c r="T297" s="196">
        <f>S297*H297</f>
        <v>0.41747999999999996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237</v>
      </c>
      <c r="AT297" s="197" t="s">
        <v>148</v>
      </c>
      <c r="AU297" s="197" t="s">
        <v>87</v>
      </c>
      <c r="AY297" s="17" t="s">
        <v>145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85</v>
      </c>
      <c r="BK297" s="198">
        <f>ROUND(I297*H297,2)</f>
        <v>0</v>
      </c>
      <c r="BL297" s="17" t="s">
        <v>237</v>
      </c>
      <c r="BM297" s="197" t="s">
        <v>502</v>
      </c>
    </row>
    <row r="298" spans="1:65" s="13" customFormat="1">
      <c r="B298" s="199"/>
      <c r="C298" s="200"/>
      <c r="D298" s="201" t="s">
        <v>155</v>
      </c>
      <c r="E298" s="202" t="s">
        <v>1</v>
      </c>
      <c r="F298" s="203" t="s">
        <v>503</v>
      </c>
      <c r="G298" s="200"/>
      <c r="H298" s="204">
        <v>84</v>
      </c>
      <c r="I298" s="205"/>
      <c r="J298" s="200"/>
      <c r="K298" s="200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155</v>
      </c>
      <c r="AU298" s="210" t="s">
        <v>87</v>
      </c>
      <c r="AV298" s="13" t="s">
        <v>87</v>
      </c>
      <c r="AW298" s="13" t="s">
        <v>34</v>
      </c>
      <c r="AX298" s="13" t="s">
        <v>85</v>
      </c>
      <c r="AY298" s="210" t="s">
        <v>145</v>
      </c>
    </row>
    <row r="299" spans="1:65" s="2" customFormat="1" ht="21.75" customHeight="1">
      <c r="A299" s="34"/>
      <c r="B299" s="35"/>
      <c r="C299" s="186" t="s">
        <v>504</v>
      </c>
      <c r="D299" s="186" t="s">
        <v>148</v>
      </c>
      <c r="E299" s="187" t="s">
        <v>505</v>
      </c>
      <c r="F299" s="188" t="s">
        <v>506</v>
      </c>
      <c r="G299" s="189" t="s">
        <v>164</v>
      </c>
      <c r="H299" s="190">
        <v>3</v>
      </c>
      <c r="I299" s="191"/>
      <c r="J299" s="192">
        <f>ROUND(I299*H299,2)</f>
        <v>0</v>
      </c>
      <c r="K299" s="188" t="s">
        <v>152</v>
      </c>
      <c r="L299" s="39"/>
      <c r="M299" s="193" t="s">
        <v>1</v>
      </c>
      <c r="N299" s="194" t="s">
        <v>42</v>
      </c>
      <c r="O299" s="71"/>
      <c r="P299" s="195">
        <f>O299*H299</f>
        <v>0</v>
      </c>
      <c r="Q299" s="195">
        <v>1.5499999999999999E-3</v>
      </c>
      <c r="R299" s="195">
        <f>Q299*H299</f>
        <v>4.6499999999999996E-3</v>
      </c>
      <c r="S299" s="195">
        <v>0</v>
      </c>
      <c r="T299" s="19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237</v>
      </c>
      <c r="AT299" s="197" t="s">
        <v>148</v>
      </c>
      <c r="AU299" s="197" t="s">
        <v>87</v>
      </c>
      <c r="AY299" s="17" t="s">
        <v>145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7" t="s">
        <v>85</v>
      </c>
      <c r="BK299" s="198">
        <f>ROUND(I299*H299,2)</f>
        <v>0</v>
      </c>
      <c r="BL299" s="17" t="s">
        <v>237</v>
      </c>
      <c r="BM299" s="197" t="s">
        <v>507</v>
      </c>
    </row>
    <row r="300" spans="1:65" s="2" customFormat="1" ht="24.2" customHeight="1">
      <c r="A300" s="34"/>
      <c r="B300" s="35"/>
      <c r="C300" s="186" t="s">
        <v>508</v>
      </c>
      <c r="D300" s="186" t="s">
        <v>148</v>
      </c>
      <c r="E300" s="187" t="s">
        <v>509</v>
      </c>
      <c r="F300" s="188" t="s">
        <v>510</v>
      </c>
      <c r="G300" s="189" t="s">
        <v>183</v>
      </c>
      <c r="H300" s="190">
        <v>55</v>
      </c>
      <c r="I300" s="191"/>
      <c r="J300" s="192">
        <f>ROUND(I300*H300,2)</f>
        <v>0</v>
      </c>
      <c r="K300" s="188" t="s">
        <v>152</v>
      </c>
      <c r="L300" s="39"/>
      <c r="M300" s="193" t="s">
        <v>1</v>
      </c>
      <c r="N300" s="194" t="s">
        <v>42</v>
      </c>
      <c r="O300" s="71"/>
      <c r="P300" s="195">
        <f>O300*H300</f>
        <v>0</v>
      </c>
      <c r="Q300" s="195">
        <v>8.4000000000000003E-4</v>
      </c>
      <c r="R300" s="195">
        <f>Q300*H300</f>
        <v>4.6200000000000005E-2</v>
      </c>
      <c r="S300" s="195">
        <v>0</v>
      </c>
      <c r="T300" s="19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237</v>
      </c>
      <c r="AT300" s="197" t="s">
        <v>148</v>
      </c>
      <c r="AU300" s="197" t="s">
        <v>87</v>
      </c>
      <c r="AY300" s="17" t="s">
        <v>145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7" t="s">
        <v>85</v>
      </c>
      <c r="BK300" s="198">
        <f>ROUND(I300*H300,2)</f>
        <v>0</v>
      </c>
      <c r="BL300" s="17" t="s">
        <v>237</v>
      </c>
      <c r="BM300" s="197" t="s">
        <v>511</v>
      </c>
    </row>
    <row r="301" spans="1:65" s="13" customFormat="1" ht="22.5">
      <c r="B301" s="199"/>
      <c r="C301" s="200"/>
      <c r="D301" s="201" t="s">
        <v>155</v>
      </c>
      <c r="E301" s="202" t="s">
        <v>1</v>
      </c>
      <c r="F301" s="203" t="s">
        <v>512</v>
      </c>
      <c r="G301" s="200"/>
      <c r="H301" s="204">
        <v>45</v>
      </c>
      <c r="I301" s="205"/>
      <c r="J301" s="200"/>
      <c r="K301" s="200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155</v>
      </c>
      <c r="AU301" s="210" t="s">
        <v>87</v>
      </c>
      <c r="AV301" s="13" t="s">
        <v>87</v>
      </c>
      <c r="AW301" s="13" t="s">
        <v>34</v>
      </c>
      <c r="AX301" s="13" t="s">
        <v>77</v>
      </c>
      <c r="AY301" s="210" t="s">
        <v>145</v>
      </c>
    </row>
    <row r="302" spans="1:65" s="13" customFormat="1">
      <c r="B302" s="199"/>
      <c r="C302" s="200"/>
      <c r="D302" s="201" t="s">
        <v>155</v>
      </c>
      <c r="E302" s="202" t="s">
        <v>1</v>
      </c>
      <c r="F302" s="203" t="s">
        <v>513</v>
      </c>
      <c r="G302" s="200"/>
      <c r="H302" s="204">
        <v>10</v>
      </c>
      <c r="I302" s="205"/>
      <c r="J302" s="200"/>
      <c r="K302" s="200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155</v>
      </c>
      <c r="AU302" s="210" t="s">
        <v>87</v>
      </c>
      <c r="AV302" s="13" t="s">
        <v>87</v>
      </c>
      <c r="AW302" s="13" t="s">
        <v>34</v>
      </c>
      <c r="AX302" s="13" t="s">
        <v>77</v>
      </c>
      <c r="AY302" s="210" t="s">
        <v>145</v>
      </c>
    </row>
    <row r="303" spans="1:65" s="14" customFormat="1">
      <c r="B303" s="211"/>
      <c r="C303" s="212"/>
      <c r="D303" s="201" t="s">
        <v>155</v>
      </c>
      <c r="E303" s="213" t="s">
        <v>1</v>
      </c>
      <c r="F303" s="214" t="s">
        <v>173</v>
      </c>
      <c r="G303" s="212"/>
      <c r="H303" s="215">
        <v>55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155</v>
      </c>
      <c r="AU303" s="221" t="s">
        <v>87</v>
      </c>
      <c r="AV303" s="14" t="s">
        <v>153</v>
      </c>
      <c r="AW303" s="14" t="s">
        <v>34</v>
      </c>
      <c r="AX303" s="14" t="s">
        <v>85</v>
      </c>
      <c r="AY303" s="221" t="s">
        <v>145</v>
      </c>
    </row>
    <row r="304" spans="1:65" s="2" customFormat="1" ht="24.2" customHeight="1">
      <c r="A304" s="34"/>
      <c r="B304" s="35"/>
      <c r="C304" s="186" t="s">
        <v>514</v>
      </c>
      <c r="D304" s="186" t="s">
        <v>148</v>
      </c>
      <c r="E304" s="187" t="s">
        <v>515</v>
      </c>
      <c r="F304" s="188" t="s">
        <v>516</v>
      </c>
      <c r="G304" s="189" t="s">
        <v>183</v>
      </c>
      <c r="H304" s="190">
        <v>30</v>
      </c>
      <c r="I304" s="191"/>
      <c r="J304" s="192">
        <f>ROUND(I304*H304,2)</f>
        <v>0</v>
      </c>
      <c r="K304" s="188" t="s">
        <v>152</v>
      </c>
      <c r="L304" s="39"/>
      <c r="M304" s="193" t="s">
        <v>1</v>
      </c>
      <c r="N304" s="194" t="s">
        <v>42</v>
      </c>
      <c r="O304" s="71"/>
      <c r="P304" s="195">
        <f>O304*H304</f>
        <v>0</v>
      </c>
      <c r="Q304" s="195">
        <v>1.16E-3</v>
      </c>
      <c r="R304" s="195">
        <f>Q304*H304</f>
        <v>3.4799999999999998E-2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237</v>
      </c>
      <c r="AT304" s="197" t="s">
        <v>148</v>
      </c>
      <c r="AU304" s="197" t="s">
        <v>87</v>
      </c>
      <c r="AY304" s="17" t="s">
        <v>145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7" t="s">
        <v>85</v>
      </c>
      <c r="BK304" s="198">
        <f>ROUND(I304*H304,2)</f>
        <v>0</v>
      </c>
      <c r="BL304" s="17" t="s">
        <v>237</v>
      </c>
      <c r="BM304" s="197" t="s">
        <v>517</v>
      </c>
    </row>
    <row r="305" spans="1:65" s="13" customFormat="1">
      <c r="B305" s="199"/>
      <c r="C305" s="200"/>
      <c r="D305" s="201" t="s">
        <v>155</v>
      </c>
      <c r="E305" s="202" t="s">
        <v>1</v>
      </c>
      <c r="F305" s="203" t="s">
        <v>518</v>
      </c>
      <c r="G305" s="200"/>
      <c r="H305" s="204">
        <v>30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155</v>
      </c>
      <c r="AU305" s="210" t="s">
        <v>87</v>
      </c>
      <c r="AV305" s="13" t="s">
        <v>87</v>
      </c>
      <c r="AW305" s="13" t="s">
        <v>34</v>
      </c>
      <c r="AX305" s="13" t="s">
        <v>85</v>
      </c>
      <c r="AY305" s="210" t="s">
        <v>145</v>
      </c>
    </row>
    <row r="306" spans="1:65" s="2" customFormat="1" ht="24.2" customHeight="1">
      <c r="A306" s="34"/>
      <c r="B306" s="35"/>
      <c r="C306" s="186" t="s">
        <v>519</v>
      </c>
      <c r="D306" s="186" t="s">
        <v>148</v>
      </c>
      <c r="E306" s="187" t="s">
        <v>520</v>
      </c>
      <c r="F306" s="188" t="s">
        <v>521</v>
      </c>
      <c r="G306" s="189" t="s">
        <v>183</v>
      </c>
      <c r="H306" s="190">
        <v>23</v>
      </c>
      <c r="I306" s="191"/>
      <c r="J306" s="192">
        <f>ROUND(I306*H306,2)</f>
        <v>0</v>
      </c>
      <c r="K306" s="188" t="s">
        <v>152</v>
      </c>
      <c r="L306" s="39"/>
      <c r="M306" s="193" t="s">
        <v>1</v>
      </c>
      <c r="N306" s="194" t="s">
        <v>42</v>
      </c>
      <c r="O306" s="71"/>
      <c r="P306" s="195">
        <f>O306*H306</f>
        <v>0</v>
      </c>
      <c r="Q306" s="195">
        <v>1.2600000000000001E-3</v>
      </c>
      <c r="R306" s="195">
        <f>Q306*H306</f>
        <v>2.8980000000000002E-2</v>
      </c>
      <c r="S306" s="195">
        <v>0</v>
      </c>
      <c r="T306" s="196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237</v>
      </c>
      <c r="AT306" s="197" t="s">
        <v>148</v>
      </c>
      <c r="AU306" s="197" t="s">
        <v>87</v>
      </c>
      <c r="AY306" s="17" t="s">
        <v>145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7" t="s">
        <v>85</v>
      </c>
      <c r="BK306" s="198">
        <f>ROUND(I306*H306,2)</f>
        <v>0</v>
      </c>
      <c r="BL306" s="17" t="s">
        <v>237</v>
      </c>
      <c r="BM306" s="197" t="s">
        <v>522</v>
      </c>
    </row>
    <row r="307" spans="1:65" s="13" customFormat="1">
      <c r="B307" s="199"/>
      <c r="C307" s="200"/>
      <c r="D307" s="201" t="s">
        <v>155</v>
      </c>
      <c r="E307" s="202" t="s">
        <v>1</v>
      </c>
      <c r="F307" s="203" t="s">
        <v>523</v>
      </c>
      <c r="G307" s="200"/>
      <c r="H307" s="204">
        <v>15</v>
      </c>
      <c r="I307" s="205"/>
      <c r="J307" s="200"/>
      <c r="K307" s="200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155</v>
      </c>
      <c r="AU307" s="210" t="s">
        <v>87</v>
      </c>
      <c r="AV307" s="13" t="s">
        <v>87</v>
      </c>
      <c r="AW307" s="13" t="s">
        <v>34</v>
      </c>
      <c r="AX307" s="13" t="s">
        <v>77</v>
      </c>
      <c r="AY307" s="210" t="s">
        <v>145</v>
      </c>
    </row>
    <row r="308" spans="1:65" s="13" customFormat="1" ht="22.5">
      <c r="B308" s="199"/>
      <c r="C308" s="200"/>
      <c r="D308" s="201" t="s">
        <v>155</v>
      </c>
      <c r="E308" s="202" t="s">
        <v>1</v>
      </c>
      <c r="F308" s="203" t="s">
        <v>524</v>
      </c>
      <c r="G308" s="200"/>
      <c r="H308" s="204">
        <v>8</v>
      </c>
      <c r="I308" s="205"/>
      <c r="J308" s="200"/>
      <c r="K308" s="200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155</v>
      </c>
      <c r="AU308" s="210" t="s">
        <v>87</v>
      </c>
      <c r="AV308" s="13" t="s">
        <v>87</v>
      </c>
      <c r="AW308" s="13" t="s">
        <v>34</v>
      </c>
      <c r="AX308" s="13" t="s">
        <v>77</v>
      </c>
      <c r="AY308" s="210" t="s">
        <v>145</v>
      </c>
    </row>
    <row r="309" spans="1:65" s="14" customFormat="1">
      <c r="B309" s="211"/>
      <c r="C309" s="212"/>
      <c r="D309" s="201" t="s">
        <v>155</v>
      </c>
      <c r="E309" s="213" t="s">
        <v>1</v>
      </c>
      <c r="F309" s="214" t="s">
        <v>173</v>
      </c>
      <c r="G309" s="212"/>
      <c r="H309" s="215">
        <v>23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155</v>
      </c>
      <c r="AU309" s="221" t="s">
        <v>87</v>
      </c>
      <c r="AV309" s="14" t="s">
        <v>153</v>
      </c>
      <c r="AW309" s="14" t="s">
        <v>34</v>
      </c>
      <c r="AX309" s="14" t="s">
        <v>85</v>
      </c>
      <c r="AY309" s="221" t="s">
        <v>145</v>
      </c>
    </row>
    <row r="310" spans="1:65" s="2" customFormat="1" ht="24.2" customHeight="1">
      <c r="A310" s="34"/>
      <c r="B310" s="35"/>
      <c r="C310" s="186" t="s">
        <v>525</v>
      </c>
      <c r="D310" s="186" t="s">
        <v>148</v>
      </c>
      <c r="E310" s="187" t="s">
        <v>526</v>
      </c>
      <c r="F310" s="188" t="s">
        <v>527</v>
      </c>
      <c r="G310" s="189" t="s">
        <v>183</v>
      </c>
      <c r="H310" s="190">
        <v>10</v>
      </c>
      <c r="I310" s="191"/>
      <c r="J310" s="192">
        <f>ROUND(I310*H310,2)</f>
        <v>0</v>
      </c>
      <c r="K310" s="188" t="s">
        <v>152</v>
      </c>
      <c r="L310" s="39"/>
      <c r="M310" s="193" t="s">
        <v>1</v>
      </c>
      <c r="N310" s="194" t="s">
        <v>42</v>
      </c>
      <c r="O310" s="71"/>
      <c r="P310" s="195">
        <f>O310*H310</f>
        <v>0</v>
      </c>
      <c r="Q310" s="195">
        <v>1.4400000000000001E-3</v>
      </c>
      <c r="R310" s="195">
        <f>Q310*H310</f>
        <v>1.4400000000000001E-2</v>
      </c>
      <c r="S310" s="195">
        <v>0</v>
      </c>
      <c r="T310" s="19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237</v>
      </c>
      <c r="AT310" s="197" t="s">
        <v>148</v>
      </c>
      <c r="AU310" s="197" t="s">
        <v>87</v>
      </c>
      <c r="AY310" s="17" t="s">
        <v>145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7" t="s">
        <v>85</v>
      </c>
      <c r="BK310" s="198">
        <f>ROUND(I310*H310,2)</f>
        <v>0</v>
      </c>
      <c r="BL310" s="17" t="s">
        <v>237</v>
      </c>
      <c r="BM310" s="197" t="s">
        <v>528</v>
      </c>
    </row>
    <row r="311" spans="1:65" s="2" customFormat="1" ht="37.9" customHeight="1">
      <c r="A311" s="34"/>
      <c r="B311" s="35"/>
      <c r="C311" s="186" t="s">
        <v>529</v>
      </c>
      <c r="D311" s="186" t="s">
        <v>148</v>
      </c>
      <c r="E311" s="187" t="s">
        <v>530</v>
      </c>
      <c r="F311" s="188" t="s">
        <v>531</v>
      </c>
      <c r="G311" s="189" t="s">
        <v>183</v>
      </c>
      <c r="H311" s="190">
        <v>118</v>
      </c>
      <c r="I311" s="191"/>
      <c r="J311" s="192">
        <f>ROUND(I311*H311,2)</f>
        <v>0</v>
      </c>
      <c r="K311" s="188" t="s">
        <v>152</v>
      </c>
      <c r="L311" s="39"/>
      <c r="M311" s="193" t="s">
        <v>1</v>
      </c>
      <c r="N311" s="194" t="s">
        <v>42</v>
      </c>
      <c r="O311" s="71"/>
      <c r="P311" s="195">
        <f>O311*H311</f>
        <v>0</v>
      </c>
      <c r="Q311" s="195">
        <v>1.6000000000000001E-4</v>
      </c>
      <c r="R311" s="195">
        <f>Q311*H311</f>
        <v>1.8880000000000001E-2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237</v>
      </c>
      <c r="AT311" s="197" t="s">
        <v>148</v>
      </c>
      <c r="AU311" s="197" t="s">
        <v>87</v>
      </c>
      <c r="AY311" s="17" t="s">
        <v>145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7" t="s">
        <v>85</v>
      </c>
      <c r="BK311" s="198">
        <f>ROUND(I311*H311,2)</f>
        <v>0</v>
      </c>
      <c r="BL311" s="17" t="s">
        <v>237</v>
      </c>
      <c r="BM311" s="197" t="s">
        <v>532</v>
      </c>
    </row>
    <row r="312" spans="1:65" s="2" customFormat="1" ht="16.5" customHeight="1">
      <c r="A312" s="34"/>
      <c r="B312" s="35"/>
      <c r="C312" s="186" t="s">
        <v>533</v>
      </c>
      <c r="D312" s="186" t="s">
        <v>148</v>
      </c>
      <c r="E312" s="187" t="s">
        <v>534</v>
      </c>
      <c r="F312" s="188" t="s">
        <v>535</v>
      </c>
      <c r="G312" s="189" t="s">
        <v>164</v>
      </c>
      <c r="H312" s="190">
        <v>26</v>
      </c>
      <c r="I312" s="191"/>
      <c r="J312" s="192">
        <f>ROUND(I312*H312,2)</f>
        <v>0</v>
      </c>
      <c r="K312" s="188" t="s">
        <v>152</v>
      </c>
      <c r="L312" s="39"/>
      <c r="M312" s="193" t="s">
        <v>1</v>
      </c>
      <c r="N312" s="194" t="s">
        <v>42</v>
      </c>
      <c r="O312" s="71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7" t="s">
        <v>237</v>
      </c>
      <c r="AT312" s="197" t="s">
        <v>148</v>
      </c>
      <c r="AU312" s="197" t="s">
        <v>87</v>
      </c>
      <c r="AY312" s="17" t="s">
        <v>145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7" t="s">
        <v>85</v>
      </c>
      <c r="BK312" s="198">
        <f>ROUND(I312*H312,2)</f>
        <v>0</v>
      </c>
      <c r="BL312" s="17" t="s">
        <v>237</v>
      </c>
      <c r="BM312" s="197" t="s">
        <v>536</v>
      </c>
    </row>
    <row r="313" spans="1:65" s="2" customFormat="1" ht="21.75" customHeight="1">
      <c r="A313" s="34"/>
      <c r="B313" s="35"/>
      <c r="C313" s="186" t="s">
        <v>537</v>
      </c>
      <c r="D313" s="186" t="s">
        <v>148</v>
      </c>
      <c r="E313" s="187" t="s">
        <v>538</v>
      </c>
      <c r="F313" s="188" t="s">
        <v>539</v>
      </c>
      <c r="G313" s="189" t="s">
        <v>164</v>
      </c>
      <c r="H313" s="190">
        <v>12</v>
      </c>
      <c r="I313" s="191"/>
      <c r="J313" s="192">
        <f>ROUND(I313*H313,2)</f>
        <v>0</v>
      </c>
      <c r="K313" s="188" t="s">
        <v>152</v>
      </c>
      <c r="L313" s="39"/>
      <c r="M313" s="193" t="s">
        <v>1</v>
      </c>
      <c r="N313" s="194" t="s">
        <v>42</v>
      </c>
      <c r="O313" s="71"/>
      <c r="P313" s="195">
        <f>O313*H313</f>
        <v>0</v>
      </c>
      <c r="Q313" s="195">
        <v>1.7000000000000001E-4</v>
      </c>
      <c r="R313" s="195">
        <f>Q313*H313</f>
        <v>2.0400000000000001E-3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237</v>
      </c>
      <c r="AT313" s="197" t="s">
        <v>148</v>
      </c>
      <c r="AU313" s="197" t="s">
        <v>87</v>
      </c>
      <c r="AY313" s="17" t="s">
        <v>145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7" t="s">
        <v>85</v>
      </c>
      <c r="BK313" s="198">
        <f>ROUND(I313*H313,2)</f>
        <v>0</v>
      </c>
      <c r="BL313" s="17" t="s">
        <v>237</v>
      </c>
      <c r="BM313" s="197" t="s">
        <v>540</v>
      </c>
    </row>
    <row r="314" spans="1:65" s="13" customFormat="1">
      <c r="B314" s="199"/>
      <c r="C314" s="200"/>
      <c r="D314" s="201" t="s">
        <v>155</v>
      </c>
      <c r="E314" s="202" t="s">
        <v>1</v>
      </c>
      <c r="F314" s="203" t="s">
        <v>541</v>
      </c>
      <c r="G314" s="200"/>
      <c r="H314" s="204">
        <v>12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155</v>
      </c>
      <c r="AU314" s="210" t="s">
        <v>87</v>
      </c>
      <c r="AV314" s="13" t="s">
        <v>87</v>
      </c>
      <c r="AW314" s="13" t="s">
        <v>34</v>
      </c>
      <c r="AX314" s="13" t="s">
        <v>85</v>
      </c>
      <c r="AY314" s="210" t="s">
        <v>145</v>
      </c>
    </row>
    <row r="315" spans="1:65" s="2" customFormat="1" ht="21.75" customHeight="1">
      <c r="A315" s="34"/>
      <c r="B315" s="35"/>
      <c r="C315" s="186" t="s">
        <v>542</v>
      </c>
      <c r="D315" s="186" t="s">
        <v>148</v>
      </c>
      <c r="E315" s="187" t="s">
        <v>543</v>
      </c>
      <c r="F315" s="188" t="s">
        <v>544</v>
      </c>
      <c r="G315" s="189" t="s">
        <v>545</v>
      </c>
      <c r="H315" s="190">
        <v>8</v>
      </c>
      <c r="I315" s="191"/>
      <c r="J315" s="192">
        <f>ROUND(I315*H315,2)</f>
        <v>0</v>
      </c>
      <c r="K315" s="188" t="s">
        <v>152</v>
      </c>
      <c r="L315" s="39"/>
      <c r="M315" s="193" t="s">
        <v>1</v>
      </c>
      <c r="N315" s="194" t="s">
        <v>42</v>
      </c>
      <c r="O315" s="71"/>
      <c r="P315" s="195">
        <f>O315*H315</f>
        <v>0</v>
      </c>
      <c r="Q315" s="195">
        <v>2.1000000000000001E-4</v>
      </c>
      <c r="R315" s="195">
        <f>Q315*H315</f>
        <v>1.6800000000000001E-3</v>
      </c>
      <c r="S315" s="195">
        <v>0</v>
      </c>
      <c r="T315" s="19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237</v>
      </c>
      <c r="AT315" s="197" t="s">
        <v>148</v>
      </c>
      <c r="AU315" s="197" t="s">
        <v>87</v>
      </c>
      <c r="AY315" s="17" t="s">
        <v>145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7" t="s">
        <v>85</v>
      </c>
      <c r="BK315" s="198">
        <f>ROUND(I315*H315,2)</f>
        <v>0</v>
      </c>
      <c r="BL315" s="17" t="s">
        <v>237</v>
      </c>
      <c r="BM315" s="197" t="s">
        <v>546</v>
      </c>
    </row>
    <row r="316" spans="1:65" s="13" customFormat="1">
      <c r="B316" s="199"/>
      <c r="C316" s="200"/>
      <c r="D316" s="201" t="s">
        <v>155</v>
      </c>
      <c r="E316" s="202" t="s">
        <v>1</v>
      </c>
      <c r="F316" s="203" t="s">
        <v>547</v>
      </c>
      <c r="G316" s="200"/>
      <c r="H316" s="204">
        <v>8</v>
      </c>
      <c r="I316" s="205"/>
      <c r="J316" s="200"/>
      <c r="K316" s="200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155</v>
      </c>
      <c r="AU316" s="210" t="s">
        <v>87</v>
      </c>
      <c r="AV316" s="13" t="s">
        <v>87</v>
      </c>
      <c r="AW316" s="13" t="s">
        <v>34</v>
      </c>
      <c r="AX316" s="13" t="s">
        <v>85</v>
      </c>
      <c r="AY316" s="210" t="s">
        <v>145</v>
      </c>
    </row>
    <row r="317" spans="1:65" s="2" customFormat="1" ht="16.5" customHeight="1">
      <c r="A317" s="34"/>
      <c r="B317" s="35"/>
      <c r="C317" s="186" t="s">
        <v>548</v>
      </c>
      <c r="D317" s="186" t="s">
        <v>148</v>
      </c>
      <c r="E317" s="187" t="s">
        <v>549</v>
      </c>
      <c r="F317" s="188" t="s">
        <v>550</v>
      </c>
      <c r="G317" s="189" t="s">
        <v>164</v>
      </c>
      <c r="H317" s="190">
        <v>3</v>
      </c>
      <c r="I317" s="191"/>
      <c r="J317" s="192">
        <f>ROUND(I317*H317,2)</f>
        <v>0</v>
      </c>
      <c r="K317" s="188" t="s">
        <v>152</v>
      </c>
      <c r="L317" s="39"/>
      <c r="M317" s="193" t="s">
        <v>1</v>
      </c>
      <c r="N317" s="194" t="s">
        <v>42</v>
      </c>
      <c r="O317" s="71"/>
      <c r="P317" s="195">
        <f>O317*H317</f>
        <v>0</v>
      </c>
      <c r="Q317" s="195">
        <v>9.7000000000000005E-4</v>
      </c>
      <c r="R317" s="195">
        <f>Q317*H317</f>
        <v>2.9100000000000003E-3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237</v>
      </c>
      <c r="AT317" s="197" t="s">
        <v>148</v>
      </c>
      <c r="AU317" s="197" t="s">
        <v>87</v>
      </c>
      <c r="AY317" s="17" t="s">
        <v>145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85</v>
      </c>
      <c r="BK317" s="198">
        <f>ROUND(I317*H317,2)</f>
        <v>0</v>
      </c>
      <c r="BL317" s="17" t="s">
        <v>237</v>
      </c>
      <c r="BM317" s="197" t="s">
        <v>551</v>
      </c>
    </row>
    <row r="318" spans="1:65" s="2" customFormat="1" ht="16.5" customHeight="1">
      <c r="A318" s="34"/>
      <c r="B318" s="35"/>
      <c r="C318" s="186" t="s">
        <v>552</v>
      </c>
      <c r="D318" s="186" t="s">
        <v>148</v>
      </c>
      <c r="E318" s="187" t="s">
        <v>553</v>
      </c>
      <c r="F318" s="188" t="s">
        <v>554</v>
      </c>
      <c r="G318" s="189" t="s">
        <v>164</v>
      </c>
      <c r="H318" s="190">
        <v>3</v>
      </c>
      <c r="I318" s="191"/>
      <c r="J318" s="192">
        <f>ROUND(I318*H318,2)</f>
        <v>0</v>
      </c>
      <c r="K318" s="188" t="s">
        <v>152</v>
      </c>
      <c r="L318" s="39"/>
      <c r="M318" s="193" t="s">
        <v>1</v>
      </c>
      <c r="N318" s="194" t="s">
        <v>42</v>
      </c>
      <c r="O318" s="71"/>
      <c r="P318" s="195">
        <f>O318*H318</f>
        <v>0</v>
      </c>
      <c r="Q318" s="195">
        <v>1.23E-3</v>
      </c>
      <c r="R318" s="195">
        <f>Q318*H318</f>
        <v>3.6899999999999997E-3</v>
      </c>
      <c r="S318" s="195">
        <v>0</v>
      </c>
      <c r="T318" s="19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237</v>
      </c>
      <c r="AT318" s="197" t="s">
        <v>148</v>
      </c>
      <c r="AU318" s="197" t="s">
        <v>87</v>
      </c>
      <c r="AY318" s="17" t="s">
        <v>145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7" t="s">
        <v>85</v>
      </c>
      <c r="BK318" s="198">
        <f>ROUND(I318*H318,2)</f>
        <v>0</v>
      </c>
      <c r="BL318" s="17" t="s">
        <v>237</v>
      </c>
      <c r="BM318" s="197" t="s">
        <v>555</v>
      </c>
    </row>
    <row r="319" spans="1:65" s="2" customFormat="1" ht="24.2" customHeight="1">
      <c r="A319" s="34"/>
      <c r="B319" s="35"/>
      <c r="C319" s="186" t="s">
        <v>556</v>
      </c>
      <c r="D319" s="186" t="s">
        <v>148</v>
      </c>
      <c r="E319" s="187" t="s">
        <v>557</v>
      </c>
      <c r="F319" s="188" t="s">
        <v>558</v>
      </c>
      <c r="G319" s="189" t="s">
        <v>183</v>
      </c>
      <c r="H319" s="190">
        <v>118</v>
      </c>
      <c r="I319" s="191"/>
      <c r="J319" s="192">
        <f>ROUND(I319*H319,2)</f>
        <v>0</v>
      </c>
      <c r="K319" s="188" t="s">
        <v>152</v>
      </c>
      <c r="L319" s="39"/>
      <c r="M319" s="193" t="s">
        <v>1</v>
      </c>
      <c r="N319" s="194" t="s">
        <v>42</v>
      </c>
      <c r="O319" s="71"/>
      <c r="P319" s="195">
        <f>O319*H319</f>
        <v>0</v>
      </c>
      <c r="Q319" s="195">
        <v>1.9000000000000001E-4</v>
      </c>
      <c r="R319" s="195">
        <f>Q319*H319</f>
        <v>2.2420000000000002E-2</v>
      </c>
      <c r="S319" s="195">
        <v>0</v>
      </c>
      <c r="T319" s="19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237</v>
      </c>
      <c r="AT319" s="197" t="s">
        <v>148</v>
      </c>
      <c r="AU319" s="197" t="s">
        <v>87</v>
      </c>
      <c r="AY319" s="17" t="s">
        <v>145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7" t="s">
        <v>85</v>
      </c>
      <c r="BK319" s="198">
        <f>ROUND(I319*H319,2)</f>
        <v>0</v>
      </c>
      <c r="BL319" s="17" t="s">
        <v>237</v>
      </c>
      <c r="BM319" s="197" t="s">
        <v>559</v>
      </c>
    </row>
    <row r="320" spans="1:65" s="2" customFormat="1" ht="21.75" customHeight="1">
      <c r="A320" s="34"/>
      <c r="B320" s="35"/>
      <c r="C320" s="186" t="s">
        <v>560</v>
      </c>
      <c r="D320" s="186" t="s">
        <v>148</v>
      </c>
      <c r="E320" s="187" t="s">
        <v>561</v>
      </c>
      <c r="F320" s="188" t="s">
        <v>562</v>
      </c>
      <c r="G320" s="189" t="s">
        <v>183</v>
      </c>
      <c r="H320" s="190">
        <v>118</v>
      </c>
      <c r="I320" s="191"/>
      <c r="J320" s="192">
        <f>ROUND(I320*H320,2)</f>
        <v>0</v>
      </c>
      <c r="K320" s="188" t="s">
        <v>152</v>
      </c>
      <c r="L320" s="39"/>
      <c r="M320" s="193" t="s">
        <v>1</v>
      </c>
      <c r="N320" s="194" t="s">
        <v>42</v>
      </c>
      <c r="O320" s="71"/>
      <c r="P320" s="195">
        <f>O320*H320</f>
        <v>0</v>
      </c>
      <c r="Q320" s="195">
        <v>1.0000000000000001E-5</v>
      </c>
      <c r="R320" s="195">
        <f>Q320*H320</f>
        <v>1.1800000000000001E-3</v>
      </c>
      <c r="S320" s="195">
        <v>0</v>
      </c>
      <c r="T320" s="19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237</v>
      </c>
      <c r="AT320" s="197" t="s">
        <v>148</v>
      </c>
      <c r="AU320" s="197" t="s">
        <v>87</v>
      </c>
      <c r="AY320" s="17" t="s">
        <v>145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7" t="s">
        <v>85</v>
      </c>
      <c r="BK320" s="198">
        <f>ROUND(I320*H320,2)</f>
        <v>0</v>
      </c>
      <c r="BL320" s="17" t="s">
        <v>237</v>
      </c>
      <c r="BM320" s="197" t="s">
        <v>563</v>
      </c>
    </row>
    <row r="321" spans="1:65" s="2" customFormat="1" ht="24.2" customHeight="1">
      <c r="A321" s="34"/>
      <c r="B321" s="35"/>
      <c r="C321" s="186" t="s">
        <v>564</v>
      </c>
      <c r="D321" s="186" t="s">
        <v>148</v>
      </c>
      <c r="E321" s="187" t="s">
        <v>565</v>
      </c>
      <c r="F321" s="188" t="s">
        <v>566</v>
      </c>
      <c r="G321" s="189" t="s">
        <v>495</v>
      </c>
      <c r="H321" s="247"/>
      <c r="I321" s="191"/>
      <c r="J321" s="192">
        <f>ROUND(I321*H321,2)</f>
        <v>0</v>
      </c>
      <c r="K321" s="188" t="s">
        <v>152</v>
      </c>
      <c r="L321" s="39"/>
      <c r="M321" s="193" t="s">
        <v>1</v>
      </c>
      <c r="N321" s="194" t="s">
        <v>42</v>
      </c>
      <c r="O321" s="71"/>
      <c r="P321" s="195">
        <f>O321*H321</f>
        <v>0</v>
      </c>
      <c r="Q321" s="195">
        <v>0</v>
      </c>
      <c r="R321" s="195">
        <f>Q321*H321</f>
        <v>0</v>
      </c>
      <c r="S321" s="195">
        <v>0</v>
      </c>
      <c r="T321" s="196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237</v>
      </c>
      <c r="AT321" s="197" t="s">
        <v>148</v>
      </c>
      <c r="AU321" s="197" t="s">
        <v>87</v>
      </c>
      <c r="AY321" s="17" t="s">
        <v>145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7" t="s">
        <v>85</v>
      </c>
      <c r="BK321" s="198">
        <f>ROUND(I321*H321,2)</f>
        <v>0</v>
      </c>
      <c r="BL321" s="17" t="s">
        <v>237</v>
      </c>
      <c r="BM321" s="197" t="s">
        <v>567</v>
      </c>
    </row>
    <row r="322" spans="1:65" s="12" customFormat="1" ht="22.9" customHeight="1">
      <c r="B322" s="170"/>
      <c r="C322" s="171"/>
      <c r="D322" s="172" t="s">
        <v>76</v>
      </c>
      <c r="E322" s="184" t="s">
        <v>568</v>
      </c>
      <c r="F322" s="184" t="s">
        <v>569</v>
      </c>
      <c r="G322" s="171"/>
      <c r="H322" s="171"/>
      <c r="I322" s="174"/>
      <c r="J322" s="185">
        <f>BK322</f>
        <v>0</v>
      </c>
      <c r="K322" s="171"/>
      <c r="L322" s="176"/>
      <c r="M322" s="177"/>
      <c r="N322" s="178"/>
      <c r="O322" s="178"/>
      <c r="P322" s="179">
        <f>SUM(P323:P368)</f>
        <v>0</v>
      </c>
      <c r="Q322" s="178"/>
      <c r="R322" s="179">
        <f>SUM(R323:R368)</f>
        <v>0.39524898950000004</v>
      </c>
      <c r="S322" s="178"/>
      <c r="T322" s="180">
        <f>SUM(T323:T368)</f>
        <v>0.42991000000000001</v>
      </c>
      <c r="AR322" s="181" t="s">
        <v>87</v>
      </c>
      <c r="AT322" s="182" t="s">
        <v>76</v>
      </c>
      <c r="AU322" s="182" t="s">
        <v>85</v>
      </c>
      <c r="AY322" s="181" t="s">
        <v>145</v>
      </c>
      <c r="BK322" s="183">
        <f>SUM(BK323:BK368)</f>
        <v>0</v>
      </c>
    </row>
    <row r="323" spans="1:65" s="2" customFormat="1" ht="16.5" customHeight="1">
      <c r="A323" s="34"/>
      <c r="B323" s="35"/>
      <c r="C323" s="186" t="s">
        <v>570</v>
      </c>
      <c r="D323" s="186" t="s">
        <v>148</v>
      </c>
      <c r="E323" s="187" t="s">
        <v>571</v>
      </c>
      <c r="F323" s="188" t="s">
        <v>572</v>
      </c>
      <c r="G323" s="189" t="s">
        <v>545</v>
      </c>
      <c r="H323" s="190">
        <v>2</v>
      </c>
      <c r="I323" s="191"/>
      <c r="J323" s="192">
        <f t="shared" ref="J323:J343" si="20">ROUND(I323*H323,2)</f>
        <v>0</v>
      </c>
      <c r="K323" s="188" t="s">
        <v>152</v>
      </c>
      <c r="L323" s="39"/>
      <c r="M323" s="193" t="s">
        <v>1</v>
      </c>
      <c r="N323" s="194" t="s">
        <v>42</v>
      </c>
      <c r="O323" s="71"/>
      <c r="P323" s="195">
        <f t="shared" ref="P323:P343" si="21">O323*H323</f>
        <v>0</v>
      </c>
      <c r="Q323" s="195">
        <v>0</v>
      </c>
      <c r="R323" s="195">
        <f t="shared" ref="R323:R343" si="22">Q323*H323</f>
        <v>0</v>
      </c>
      <c r="S323" s="195">
        <v>1.933E-2</v>
      </c>
      <c r="T323" s="196">
        <f t="shared" ref="T323:T343" si="23">S323*H323</f>
        <v>3.866E-2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237</v>
      </c>
      <c r="AT323" s="197" t="s">
        <v>148</v>
      </c>
      <c r="AU323" s="197" t="s">
        <v>87</v>
      </c>
      <c r="AY323" s="17" t="s">
        <v>145</v>
      </c>
      <c r="BE323" s="198">
        <f t="shared" ref="BE323:BE343" si="24">IF(N323="základní",J323,0)</f>
        <v>0</v>
      </c>
      <c r="BF323" s="198">
        <f t="shared" ref="BF323:BF343" si="25">IF(N323="snížená",J323,0)</f>
        <v>0</v>
      </c>
      <c r="BG323" s="198">
        <f t="shared" ref="BG323:BG343" si="26">IF(N323="zákl. přenesená",J323,0)</f>
        <v>0</v>
      </c>
      <c r="BH323" s="198">
        <f t="shared" ref="BH323:BH343" si="27">IF(N323="sníž. přenesená",J323,0)</f>
        <v>0</v>
      </c>
      <c r="BI323" s="198">
        <f t="shared" ref="BI323:BI343" si="28">IF(N323="nulová",J323,0)</f>
        <v>0</v>
      </c>
      <c r="BJ323" s="17" t="s">
        <v>85</v>
      </c>
      <c r="BK323" s="198">
        <f t="shared" ref="BK323:BK343" si="29">ROUND(I323*H323,2)</f>
        <v>0</v>
      </c>
      <c r="BL323" s="17" t="s">
        <v>237</v>
      </c>
      <c r="BM323" s="197" t="s">
        <v>573</v>
      </c>
    </row>
    <row r="324" spans="1:65" s="2" customFormat="1" ht="24.2" customHeight="1">
      <c r="A324" s="34"/>
      <c r="B324" s="35"/>
      <c r="C324" s="186" t="s">
        <v>574</v>
      </c>
      <c r="D324" s="186" t="s">
        <v>148</v>
      </c>
      <c r="E324" s="187" t="s">
        <v>575</v>
      </c>
      <c r="F324" s="188" t="s">
        <v>576</v>
      </c>
      <c r="G324" s="189" t="s">
        <v>545</v>
      </c>
      <c r="H324" s="190">
        <v>2</v>
      </c>
      <c r="I324" s="191"/>
      <c r="J324" s="192">
        <f t="shared" si="20"/>
        <v>0</v>
      </c>
      <c r="K324" s="188" t="s">
        <v>152</v>
      </c>
      <c r="L324" s="39"/>
      <c r="M324" s="193" t="s">
        <v>1</v>
      </c>
      <c r="N324" s="194" t="s">
        <v>42</v>
      </c>
      <c r="O324" s="71"/>
      <c r="P324" s="195">
        <f t="shared" si="21"/>
        <v>0</v>
      </c>
      <c r="Q324" s="195">
        <v>1.6969999999999999E-2</v>
      </c>
      <c r="R324" s="195">
        <f t="shared" si="22"/>
        <v>3.3939999999999998E-2</v>
      </c>
      <c r="S324" s="195">
        <v>0</v>
      </c>
      <c r="T324" s="196">
        <f t="shared" si="23"/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237</v>
      </c>
      <c r="AT324" s="197" t="s">
        <v>148</v>
      </c>
      <c r="AU324" s="197" t="s">
        <v>87</v>
      </c>
      <c r="AY324" s="17" t="s">
        <v>145</v>
      </c>
      <c r="BE324" s="198">
        <f t="shared" si="24"/>
        <v>0</v>
      </c>
      <c r="BF324" s="198">
        <f t="shared" si="25"/>
        <v>0</v>
      </c>
      <c r="BG324" s="198">
        <f t="shared" si="26"/>
        <v>0</v>
      </c>
      <c r="BH324" s="198">
        <f t="shared" si="27"/>
        <v>0</v>
      </c>
      <c r="BI324" s="198">
        <f t="shared" si="28"/>
        <v>0</v>
      </c>
      <c r="BJ324" s="17" t="s">
        <v>85</v>
      </c>
      <c r="BK324" s="198">
        <f t="shared" si="29"/>
        <v>0</v>
      </c>
      <c r="BL324" s="17" t="s">
        <v>237</v>
      </c>
      <c r="BM324" s="197" t="s">
        <v>577</v>
      </c>
    </row>
    <row r="325" spans="1:65" s="2" customFormat="1" ht="24.2" customHeight="1">
      <c r="A325" s="34"/>
      <c r="B325" s="35"/>
      <c r="C325" s="186" t="s">
        <v>578</v>
      </c>
      <c r="D325" s="186" t="s">
        <v>148</v>
      </c>
      <c r="E325" s="187" t="s">
        <v>579</v>
      </c>
      <c r="F325" s="188" t="s">
        <v>580</v>
      </c>
      <c r="G325" s="189" t="s">
        <v>545</v>
      </c>
      <c r="H325" s="190">
        <v>2</v>
      </c>
      <c r="I325" s="191"/>
      <c r="J325" s="192">
        <f t="shared" si="20"/>
        <v>0</v>
      </c>
      <c r="K325" s="188" t="s">
        <v>152</v>
      </c>
      <c r="L325" s="39"/>
      <c r="M325" s="193" t="s">
        <v>1</v>
      </c>
      <c r="N325" s="194" t="s">
        <v>42</v>
      </c>
      <c r="O325" s="71"/>
      <c r="P325" s="195">
        <f t="shared" si="21"/>
        <v>0</v>
      </c>
      <c r="Q325" s="195">
        <v>0</v>
      </c>
      <c r="R325" s="195">
        <f t="shared" si="22"/>
        <v>0</v>
      </c>
      <c r="S325" s="195">
        <v>1.107E-2</v>
      </c>
      <c r="T325" s="196">
        <f t="shared" si="23"/>
        <v>2.214E-2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237</v>
      </c>
      <c r="AT325" s="197" t="s">
        <v>148</v>
      </c>
      <c r="AU325" s="197" t="s">
        <v>87</v>
      </c>
      <c r="AY325" s="17" t="s">
        <v>145</v>
      </c>
      <c r="BE325" s="198">
        <f t="shared" si="24"/>
        <v>0</v>
      </c>
      <c r="BF325" s="198">
        <f t="shared" si="25"/>
        <v>0</v>
      </c>
      <c r="BG325" s="198">
        <f t="shared" si="26"/>
        <v>0</v>
      </c>
      <c r="BH325" s="198">
        <f t="shared" si="27"/>
        <v>0</v>
      </c>
      <c r="BI325" s="198">
        <f t="shared" si="28"/>
        <v>0</v>
      </c>
      <c r="BJ325" s="17" t="s">
        <v>85</v>
      </c>
      <c r="BK325" s="198">
        <f t="shared" si="29"/>
        <v>0</v>
      </c>
      <c r="BL325" s="17" t="s">
        <v>237</v>
      </c>
      <c r="BM325" s="197" t="s">
        <v>581</v>
      </c>
    </row>
    <row r="326" spans="1:65" s="2" customFormat="1" ht="24.2" customHeight="1">
      <c r="A326" s="34"/>
      <c r="B326" s="35"/>
      <c r="C326" s="186" t="s">
        <v>582</v>
      </c>
      <c r="D326" s="186" t="s">
        <v>148</v>
      </c>
      <c r="E326" s="187" t="s">
        <v>583</v>
      </c>
      <c r="F326" s="188" t="s">
        <v>584</v>
      </c>
      <c r="G326" s="189" t="s">
        <v>545</v>
      </c>
      <c r="H326" s="190">
        <v>1</v>
      </c>
      <c r="I326" s="191"/>
      <c r="J326" s="192">
        <f t="shared" si="20"/>
        <v>0</v>
      </c>
      <c r="K326" s="188" t="s">
        <v>152</v>
      </c>
      <c r="L326" s="39"/>
      <c r="M326" s="193" t="s">
        <v>1</v>
      </c>
      <c r="N326" s="194" t="s">
        <v>42</v>
      </c>
      <c r="O326" s="71"/>
      <c r="P326" s="195">
        <f t="shared" si="21"/>
        <v>0</v>
      </c>
      <c r="Q326" s="195">
        <v>1.908E-2</v>
      </c>
      <c r="R326" s="195">
        <f t="shared" si="22"/>
        <v>1.908E-2</v>
      </c>
      <c r="S326" s="195">
        <v>0</v>
      </c>
      <c r="T326" s="196">
        <f t="shared" si="23"/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237</v>
      </c>
      <c r="AT326" s="197" t="s">
        <v>148</v>
      </c>
      <c r="AU326" s="197" t="s">
        <v>87</v>
      </c>
      <c r="AY326" s="17" t="s">
        <v>145</v>
      </c>
      <c r="BE326" s="198">
        <f t="shared" si="24"/>
        <v>0</v>
      </c>
      <c r="BF326" s="198">
        <f t="shared" si="25"/>
        <v>0</v>
      </c>
      <c r="BG326" s="198">
        <f t="shared" si="26"/>
        <v>0</v>
      </c>
      <c r="BH326" s="198">
        <f t="shared" si="27"/>
        <v>0</v>
      </c>
      <c r="BI326" s="198">
        <f t="shared" si="28"/>
        <v>0</v>
      </c>
      <c r="BJ326" s="17" t="s">
        <v>85</v>
      </c>
      <c r="BK326" s="198">
        <f t="shared" si="29"/>
        <v>0</v>
      </c>
      <c r="BL326" s="17" t="s">
        <v>237</v>
      </c>
      <c r="BM326" s="197" t="s">
        <v>585</v>
      </c>
    </row>
    <row r="327" spans="1:65" s="2" customFormat="1" ht="16.5" customHeight="1">
      <c r="A327" s="34"/>
      <c r="B327" s="35"/>
      <c r="C327" s="186" t="s">
        <v>586</v>
      </c>
      <c r="D327" s="186" t="s">
        <v>148</v>
      </c>
      <c r="E327" s="187" t="s">
        <v>587</v>
      </c>
      <c r="F327" s="188" t="s">
        <v>588</v>
      </c>
      <c r="G327" s="189" t="s">
        <v>545</v>
      </c>
      <c r="H327" s="190">
        <v>2</v>
      </c>
      <c r="I327" s="191"/>
      <c r="J327" s="192">
        <f t="shared" si="20"/>
        <v>0</v>
      </c>
      <c r="K327" s="188" t="s">
        <v>152</v>
      </c>
      <c r="L327" s="39"/>
      <c r="M327" s="193" t="s">
        <v>1</v>
      </c>
      <c r="N327" s="194" t="s">
        <v>42</v>
      </c>
      <c r="O327" s="71"/>
      <c r="P327" s="195">
        <f t="shared" si="21"/>
        <v>0</v>
      </c>
      <c r="Q327" s="195">
        <v>0</v>
      </c>
      <c r="R327" s="195">
        <f t="shared" si="22"/>
        <v>0</v>
      </c>
      <c r="S327" s="195">
        <v>1.9460000000000002E-2</v>
      </c>
      <c r="T327" s="196">
        <f t="shared" si="23"/>
        <v>3.8920000000000003E-2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237</v>
      </c>
      <c r="AT327" s="197" t="s">
        <v>148</v>
      </c>
      <c r="AU327" s="197" t="s">
        <v>87</v>
      </c>
      <c r="AY327" s="17" t="s">
        <v>145</v>
      </c>
      <c r="BE327" s="198">
        <f t="shared" si="24"/>
        <v>0</v>
      </c>
      <c r="BF327" s="198">
        <f t="shared" si="25"/>
        <v>0</v>
      </c>
      <c r="BG327" s="198">
        <f t="shared" si="26"/>
        <v>0</v>
      </c>
      <c r="BH327" s="198">
        <f t="shared" si="27"/>
        <v>0</v>
      </c>
      <c r="BI327" s="198">
        <f t="shared" si="28"/>
        <v>0</v>
      </c>
      <c r="BJ327" s="17" t="s">
        <v>85</v>
      </c>
      <c r="BK327" s="198">
        <f t="shared" si="29"/>
        <v>0</v>
      </c>
      <c r="BL327" s="17" t="s">
        <v>237</v>
      </c>
      <c r="BM327" s="197" t="s">
        <v>589</v>
      </c>
    </row>
    <row r="328" spans="1:65" s="2" customFormat="1" ht="24.2" customHeight="1">
      <c r="A328" s="34"/>
      <c r="B328" s="35"/>
      <c r="C328" s="186" t="s">
        <v>590</v>
      </c>
      <c r="D328" s="186" t="s">
        <v>148</v>
      </c>
      <c r="E328" s="187" t="s">
        <v>591</v>
      </c>
      <c r="F328" s="188" t="s">
        <v>592</v>
      </c>
      <c r="G328" s="189" t="s">
        <v>545</v>
      </c>
      <c r="H328" s="190">
        <v>3</v>
      </c>
      <c r="I328" s="191"/>
      <c r="J328" s="192">
        <f t="shared" si="20"/>
        <v>0</v>
      </c>
      <c r="K328" s="188" t="s">
        <v>152</v>
      </c>
      <c r="L328" s="39"/>
      <c r="M328" s="193" t="s">
        <v>1</v>
      </c>
      <c r="N328" s="194" t="s">
        <v>42</v>
      </c>
      <c r="O328" s="71"/>
      <c r="P328" s="195">
        <f t="shared" si="21"/>
        <v>0</v>
      </c>
      <c r="Q328" s="195">
        <v>1.197E-2</v>
      </c>
      <c r="R328" s="195">
        <f t="shared" si="22"/>
        <v>3.5909999999999997E-2</v>
      </c>
      <c r="S328" s="195">
        <v>0</v>
      </c>
      <c r="T328" s="196">
        <f t="shared" si="23"/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237</v>
      </c>
      <c r="AT328" s="197" t="s">
        <v>148</v>
      </c>
      <c r="AU328" s="197" t="s">
        <v>87</v>
      </c>
      <c r="AY328" s="17" t="s">
        <v>145</v>
      </c>
      <c r="BE328" s="198">
        <f t="shared" si="24"/>
        <v>0</v>
      </c>
      <c r="BF328" s="198">
        <f t="shared" si="25"/>
        <v>0</v>
      </c>
      <c r="BG328" s="198">
        <f t="shared" si="26"/>
        <v>0</v>
      </c>
      <c r="BH328" s="198">
        <f t="shared" si="27"/>
        <v>0</v>
      </c>
      <c r="BI328" s="198">
        <f t="shared" si="28"/>
        <v>0</v>
      </c>
      <c r="BJ328" s="17" t="s">
        <v>85</v>
      </c>
      <c r="BK328" s="198">
        <f t="shared" si="29"/>
        <v>0</v>
      </c>
      <c r="BL328" s="17" t="s">
        <v>237</v>
      </c>
      <c r="BM328" s="197" t="s">
        <v>593</v>
      </c>
    </row>
    <row r="329" spans="1:65" s="2" customFormat="1" ht="21.75" customHeight="1">
      <c r="A329" s="34"/>
      <c r="B329" s="35"/>
      <c r="C329" s="186" t="s">
        <v>594</v>
      </c>
      <c r="D329" s="186" t="s">
        <v>148</v>
      </c>
      <c r="E329" s="187" t="s">
        <v>595</v>
      </c>
      <c r="F329" s="188" t="s">
        <v>596</v>
      </c>
      <c r="G329" s="189" t="s">
        <v>545</v>
      </c>
      <c r="H329" s="190">
        <v>1</v>
      </c>
      <c r="I329" s="191"/>
      <c r="J329" s="192">
        <f t="shared" si="20"/>
        <v>0</v>
      </c>
      <c r="K329" s="188" t="s">
        <v>152</v>
      </c>
      <c r="L329" s="39"/>
      <c r="M329" s="193" t="s">
        <v>1</v>
      </c>
      <c r="N329" s="194" t="s">
        <v>42</v>
      </c>
      <c r="O329" s="71"/>
      <c r="P329" s="195">
        <f t="shared" si="21"/>
        <v>0</v>
      </c>
      <c r="Q329" s="195">
        <v>0</v>
      </c>
      <c r="R329" s="195">
        <f t="shared" si="22"/>
        <v>0</v>
      </c>
      <c r="S329" s="195">
        <v>8.7999999999999995E-2</v>
      </c>
      <c r="T329" s="196">
        <f t="shared" si="23"/>
        <v>8.7999999999999995E-2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237</v>
      </c>
      <c r="AT329" s="197" t="s">
        <v>148</v>
      </c>
      <c r="AU329" s="197" t="s">
        <v>87</v>
      </c>
      <c r="AY329" s="17" t="s">
        <v>145</v>
      </c>
      <c r="BE329" s="198">
        <f t="shared" si="24"/>
        <v>0</v>
      </c>
      <c r="BF329" s="198">
        <f t="shared" si="25"/>
        <v>0</v>
      </c>
      <c r="BG329" s="198">
        <f t="shared" si="26"/>
        <v>0</v>
      </c>
      <c r="BH329" s="198">
        <f t="shared" si="27"/>
        <v>0</v>
      </c>
      <c r="BI329" s="198">
        <f t="shared" si="28"/>
        <v>0</v>
      </c>
      <c r="BJ329" s="17" t="s">
        <v>85</v>
      </c>
      <c r="BK329" s="198">
        <f t="shared" si="29"/>
        <v>0</v>
      </c>
      <c r="BL329" s="17" t="s">
        <v>237</v>
      </c>
      <c r="BM329" s="197" t="s">
        <v>597</v>
      </c>
    </row>
    <row r="330" spans="1:65" s="2" customFormat="1" ht="21.75" customHeight="1">
      <c r="A330" s="34"/>
      <c r="B330" s="35"/>
      <c r="C330" s="186" t="s">
        <v>598</v>
      </c>
      <c r="D330" s="186" t="s">
        <v>148</v>
      </c>
      <c r="E330" s="187" t="s">
        <v>599</v>
      </c>
      <c r="F330" s="188" t="s">
        <v>600</v>
      </c>
      <c r="G330" s="189" t="s">
        <v>545</v>
      </c>
      <c r="H330" s="190">
        <v>1</v>
      </c>
      <c r="I330" s="191"/>
      <c r="J330" s="192">
        <f t="shared" si="20"/>
        <v>0</v>
      </c>
      <c r="K330" s="188" t="s">
        <v>152</v>
      </c>
      <c r="L330" s="39"/>
      <c r="M330" s="193" t="s">
        <v>1</v>
      </c>
      <c r="N330" s="194" t="s">
        <v>42</v>
      </c>
      <c r="O330" s="71"/>
      <c r="P330" s="195">
        <f t="shared" si="21"/>
        <v>0</v>
      </c>
      <c r="Q330" s="195">
        <v>0</v>
      </c>
      <c r="R330" s="195">
        <f t="shared" si="22"/>
        <v>0</v>
      </c>
      <c r="S330" s="195">
        <v>2.4500000000000001E-2</v>
      </c>
      <c r="T330" s="196">
        <f t="shared" si="23"/>
        <v>2.4500000000000001E-2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237</v>
      </c>
      <c r="AT330" s="197" t="s">
        <v>148</v>
      </c>
      <c r="AU330" s="197" t="s">
        <v>87</v>
      </c>
      <c r="AY330" s="17" t="s">
        <v>145</v>
      </c>
      <c r="BE330" s="198">
        <f t="shared" si="24"/>
        <v>0</v>
      </c>
      <c r="BF330" s="198">
        <f t="shared" si="25"/>
        <v>0</v>
      </c>
      <c r="BG330" s="198">
        <f t="shared" si="26"/>
        <v>0</v>
      </c>
      <c r="BH330" s="198">
        <f t="shared" si="27"/>
        <v>0</v>
      </c>
      <c r="BI330" s="198">
        <f t="shared" si="28"/>
        <v>0</v>
      </c>
      <c r="BJ330" s="17" t="s">
        <v>85</v>
      </c>
      <c r="BK330" s="198">
        <f t="shared" si="29"/>
        <v>0</v>
      </c>
      <c r="BL330" s="17" t="s">
        <v>237</v>
      </c>
      <c r="BM330" s="197" t="s">
        <v>601</v>
      </c>
    </row>
    <row r="331" spans="1:65" s="2" customFormat="1" ht="24.2" customHeight="1">
      <c r="A331" s="34"/>
      <c r="B331" s="35"/>
      <c r="C331" s="186" t="s">
        <v>602</v>
      </c>
      <c r="D331" s="186" t="s">
        <v>148</v>
      </c>
      <c r="E331" s="187" t="s">
        <v>603</v>
      </c>
      <c r="F331" s="188" t="s">
        <v>604</v>
      </c>
      <c r="G331" s="189" t="s">
        <v>545</v>
      </c>
      <c r="H331" s="190">
        <v>2</v>
      </c>
      <c r="I331" s="191"/>
      <c r="J331" s="192">
        <f t="shared" si="20"/>
        <v>0</v>
      </c>
      <c r="K331" s="188" t="s">
        <v>152</v>
      </c>
      <c r="L331" s="39"/>
      <c r="M331" s="193" t="s">
        <v>1</v>
      </c>
      <c r="N331" s="194" t="s">
        <v>42</v>
      </c>
      <c r="O331" s="71"/>
      <c r="P331" s="195">
        <f t="shared" si="21"/>
        <v>0</v>
      </c>
      <c r="Q331" s="195">
        <v>3.5029999999999999E-2</v>
      </c>
      <c r="R331" s="195">
        <f t="shared" si="22"/>
        <v>7.0059999999999997E-2</v>
      </c>
      <c r="S331" s="195">
        <v>0</v>
      </c>
      <c r="T331" s="196">
        <f t="shared" si="23"/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237</v>
      </c>
      <c r="AT331" s="197" t="s">
        <v>148</v>
      </c>
      <c r="AU331" s="197" t="s">
        <v>87</v>
      </c>
      <c r="AY331" s="17" t="s">
        <v>145</v>
      </c>
      <c r="BE331" s="198">
        <f t="shared" si="24"/>
        <v>0</v>
      </c>
      <c r="BF331" s="198">
        <f t="shared" si="25"/>
        <v>0</v>
      </c>
      <c r="BG331" s="198">
        <f t="shared" si="26"/>
        <v>0</v>
      </c>
      <c r="BH331" s="198">
        <f t="shared" si="27"/>
        <v>0</v>
      </c>
      <c r="BI331" s="198">
        <f t="shared" si="28"/>
        <v>0</v>
      </c>
      <c r="BJ331" s="17" t="s">
        <v>85</v>
      </c>
      <c r="BK331" s="198">
        <f t="shared" si="29"/>
        <v>0</v>
      </c>
      <c r="BL331" s="17" t="s">
        <v>237</v>
      </c>
      <c r="BM331" s="197" t="s">
        <v>605</v>
      </c>
    </row>
    <row r="332" spans="1:65" s="2" customFormat="1" ht="37.9" customHeight="1">
      <c r="A332" s="34"/>
      <c r="B332" s="35"/>
      <c r="C332" s="186" t="s">
        <v>606</v>
      </c>
      <c r="D332" s="186" t="s">
        <v>148</v>
      </c>
      <c r="E332" s="187" t="s">
        <v>607</v>
      </c>
      <c r="F332" s="188" t="s">
        <v>608</v>
      </c>
      <c r="G332" s="189" t="s">
        <v>545</v>
      </c>
      <c r="H332" s="190">
        <v>2</v>
      </c>
      <c r="I332" s="191"/>
      <c r="J332" s="192">
        <f t="shared" si="20"/>
        <v>0</v>
      </c>
      <c r="K332" s="188" t="s">
        <v>152</v>
      </c>
      <c r="L332" s="39"/>
      <c r="M332" s="193" t="s">
        <v>1</v>
      </c>
      <c r="N332" s="194" t="s">
        <v>42</v>
      </c>
      <c r="O332" s="71"/>
      <c r="P332" s="195">
        <f t="shared" si="21"/>
        <v>0</v>
      </c>
      <c r="Q332" s="195">
        <v>2.0369999999999999E-2</v>
      </c>
      <c r="R332" s="195">
        <f t="shared" si="22"/>
        <v>4.0739999999999998E-2</v>
      </c>
      <c r="S332" s="195">
        <v>0</v>
      </c>
      <c r="T332" s="196">
        <f t="shared" si="23"/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7" t="s">
        <v>237</v>
      </c>
      <c r="AT332" s="197" t="s">
        <v>148</v>
      </c>
      <c r="AU332" s="197" t="s">
        <v>87</v>
      </c>
      <c r="AY332" s="17" t="s">
        <v>145</v>
      </c>
      <c r="BE332" s="198">
        <f t="shared" si="24"/>
        <v>0</v>
      </c>
      <c r="BF332" s="198">
        <f t="shared" si="25"/>
        <v>0</v>
      </c>
      <c r="BG332" s="198">
        <f t="shared" si="26"/>
        <v>0</v>
      </c>
      <c r="BH332" s="198">
        <f t="shared" si="27"/>
        <v>0</v>
      </c>
      <c r="BI332" s="198">
        <f t="shared" si="28"/>
        <v>0</v>
      </c>
      <c r="BJ332" s="17" t="s">
        <v>85</v>
      </c>
      <c r="BK332" s="198">
        <f t="shared" si="29"/>
        <v>0</v>
      </c>
      <c r="BL332" s="17" t="s">
        <v>237</v>
      </c>
      <c r="BM332" s="197" t="s">
        <v>609</v>
      </c>
    </row>
    <row r="333" spans="1:65" s="2" customFormat="1" ht="16.5" customHeight="1">
      <c r="A333" s="34"/>
      <c r="B333" s="35"/>
      <c r="C333" s="186" t="s">
        <v>610</v>
      </c>
      <c r="D333" s="186" t="s">
        <v>148</v>
      </c>
      <c r="E333" s="187" t="s">
        <v>611</v>
      </c>
      <c r="F333" s="188" t="s">
        <v>612</v>
      </c>
      <c r="G333" s="189" t="s">
        <v>545</v>
      </c>
      <c r="H333" s="190">
        <v>1</v>
      </c>
      <c r="I333" s="191"/>
      <c r="J333" s="192">
        <f t="shared" si="20"/>
        <v>0</v>
      </c>
      <c r="K333" s="188" t="s">
        <v>152</v>
      </c>
      <c r="L333" s="39"/>
      <c r="M333" s="193" t="s">
        <v>1</v>
      </c>
      <c r="N333" s="194" t="s">
        <v>42</v>
      </c>
      <c r="O333" s="71"/>
      <c r="P333" s="195">
        <f t="shared" si="21"/>
        <v>0</v>
      </c>
      <c r="Q333" s="195">
        <v>0</v>
      </c>
      <c r="R333" s="195">
        <f t="shared" si="22"/>
        <v>0</v>
      </c>
      <c r="S333" s="195">
        <v>3.4700000000000002E-2</v>
      </c>
      <c r="T333" s="196">
        <f t="shared" si="23"/>
        <v>3.4700000000000002E-2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7" t="s">
        <v>237</v>
      </c>
      <c r="AT333" s="197" t="s">
        <v>148</v>
      </c>
      <c r="AU333" s="197" t="s">
        <v>87</v>
      </c>
      <c r="AY333" s="17" t="s">
        <v>145</v>
      </c>
      <c r="BE333" s="198">
        <f t="shared" si="24"/>
        <v>0</v>
      </c>
      <c r="BF333" s="198">
        <f t="shared" si="25"/>
        <v>0</v>
      </c>
      <c r="BG333" s="198">
        <f t="shared" si="26"/>
        <v>0</v>
      </c>
      <c r="BH333" s="198">
        <f t="shared" si="27"/>
        <v>0</v>
      </c>
      <c r="BI333" s="198">
        <f t="shared" si="28"/>
        <v>0</v>
      </c>
      <c r="BJ333" s="17" t="s">
        <v>85</v>
      </c>
      <c r="BK333" s="198">
        <f t="shared" si="29"/>
        <v>0</v>
      </c>
      <c r="BL333" s="17" t="s">
        <v>237</v>
      </c>
      <c r="BM333" s="197" t="s">
        <v>613</v>
      </c>
    </row>
    <row r="334" spans="1:65" s="2" customFormat="1" ht="16.5" customHeight="1">
      <c r="A334" s="34"/>
      <c r="B334" s="35"/>
      <c r="C334" s="186" t="s">
        <v>614</v>
      </c>
      <c r="D334" s="186" t="s">
        <v>148</v>
      </c>
      <c r="E334" s="187" t="s">
        <v>615</v>
      </c>
      <c r="F334" s="188" t="s">
        <v>616</v>
      </c>
      <c r="G334" s="189" t="s">
        <v>545</v>
      </c>
      <c r="H334" s="190">
        <v>1</v>
      </c>
      <c r="I334" s="191"/>
      <c r="J334" s="192">
        <f t="shared" si="20"/>
        <v>0</v>
      </c>
      <c r="K334" s="188" t="s">
        <v>152</v>
      </c>
      <c r="L334" s="39"/>
      <c r="M334" s="193" t="s">
        <v>1</v>
      </c>
      <c r="N334" s="194" t="s">
        <v>42</v>
      </c>
      <c r="O334" s="71"/>
      <c r="P334" s="195">
        <f t="shared" si="21"/>
        <v>0</v>
      </c>
      <c r="Q334" s="195">
        <v>0</v>
      </c>
      <c r="R334" s="195">
        <f t="shared" si="22"/>
        <v>0</v>
      </c>
      <c r="S334" s="195">
        <v>1.7500000000000002E-2</v>
      </c>
      <c r="T334" s="196">
        <f t="shared" si="23"/>
        <v>1.7500000000000002E-2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237</v>
      </c>
      <c r="AT334" s="197" t="s">
        <v>148</v>
      </c>
      <c r="AU334" s="197" t="s">
        <v>87</v>
      </c>
      <c r="AY334" s="17" t="s">
        <v>145</v>
      </c>
      <c r="BE334" s="198">
        <f t="shared" si="24"/>
        <v>0</v>
      </c>
      <c r="BF334" s="198">
        <f t="shared" si="25"/>
        <v>0</v>
      </c>
      <c r="BG334" s="198">
        <f t="shared" si="26"/>
        <v>0</v>
      </c>
      <c r="BH334" s="198">
        <f t="shared" si="27"/>
        <v>0</v>
      </c>
      <c r="BI334" s="198">
        <f t="shared" si="28"/>
        <v>0</v>
      </c>
      <c r="BJ334" s="17" t="s">
        <v>85</v>
      </c>
      <c r="BK334" s="198">
        <f t="shared" si="29"/>
        <v>0</v>
      </c>
      <c r="BL334" s="17" t="s">
        <v>237</v>
      </c>
      <c r="BM334" s="197" t="s">
        <v>617</v>
      </c>
    </row>
    <row r="335" spans="1:65" s="2" customFormat="1" ht="24.2" customHeight="1">
      <c r="A335" s="34"/>
      <c r="B335" s="35"/>
      <c r="C335" s="186" t="s">
        <v>618</v>
      </c>
      <c r="D335" s="186" t="s">
        <v>148</v>
      </c>
      <c r="E335" s="187" t="s">
        <v>619</v>
      </c>
      <c r="F335" s="188" t="s">
        <v>620</v>
      </c>
      <c r="G335" s="189" t="s">
        <v>545</v>
      </c>
      <c r="H335" s="190">
        <v>4</v>
      </c>
      <c r="I335" s="191"/>
      <c r="J335" s="192">
        <f t="shared" si="20"/>
        <v>0</v>
      </c>
      <c r="K335" s="188" t="s">
        <v>152</v>
      </c>
      <c r="L335" s="39"/>
      <c r="M335" s="193" t="s">
        <v>1</v>
      </c>
      <c r="N335" s="194" t="s">
        <v>42</v>
      </c>
      <c r="O335" s="71"/>
      <c r="P335" s="195">
        <f t="shared" si="21"/>
        <v>0</v>
      </c>
      <c r="Q335" s="195">
        <v>1.0659999999999999E-2</v>
      </c>
      <c r="R335" s="195">
        <f t="shared" si="22"/>
        <v>4.2639999999999997E-2</v>
      </c>
      <c r="S335" s="195">
        <v>0</v>
      </c>
      <c r="T335" s="196">
        <f t="shared" si="23"/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7" t="s">
        <v>237</v>
      </c>
      <c r="AT335" s="197" t="s">
        <v>148</v>
      </c>
      <c r="AU335" s="197" t="s">
        <v>87</v>
      </c>
      <c r="AY335" s="17" t="s">
        <v>145</v>
      </c>
      <c r="BE335" s="198">
        <f t="shared" si="24"/>
        <v>0</v>
      </c>
      <c r="BF335" s="198">
        <f t="shared" si="25"/>
        <v>0</v>
      </c>
      <c r="BG335" s="198">
        <f t="shared" si="26"/>
        <v>0</v>
      </c>
      <c r="BH335" s="198">
        <f t="shared" si="27"/>
        <v>0</v>
      </c>
      <c r="BI335" s="198">
        <f t="shared" si="28"/>
        <v>0</v>
      </c>
      <c r="BJ335" s="17" t="s">
        <v>85</v>
      </c>
      <c r="BK335" s="198">
        <f t="shared" si="29"/>
        <v>0</v>
      </c>
      <c r="BL335" s="17" t="s">
        <v>237</v>
      </c>
      <c r="BM335" s="197" t="s">
        <v>621</v>
      </c>
    </row>
    <row r="336" spans="1:65" s="2" customFormat="1" ht="21.75" customHeight="1">
      <c r="A336" s="34"/>
      <c r="B336" s="35"/>
      <c r="C336" s="186" t="s">
        <v>622</v>
      </c>
      <c r="D336" s="186" t="s">
        <v>148</v>
      </c>
      <c r="E336" s="187" t="s">
        <v>623</v>
      </c>
      <c r="F336" s="188" t="s">
        <v>624</v>
      </c>
      <c r="G336" s="189" t="s">
        <v>545</v>
      </c>
      <c r="H336" s="190">
        <v>1</v>
      </c>
      <c r="I336" s="191"/>
      <c r="J336" s="192">
        <f t="shared" si="20"/>
        <v>0</v>
      </c>
      <c r="K336" s="188" t="s">
        <v>152</v>
      </c>
      <c r="L336" s="39"/>
      <c r="M336" s="193" t="s">
        <v>1</v>
      </c>
      <c r="N336" s="194" t="s">
        <v>42</v>
      </c>
      <c r="O336" s="71"/>
      <c r="P336" s="195">
        <f t="shared" si="21"/>
        <v>0</v>
      </c>
      <c r="Q336" s="195">
        <v>0</v>
      </c>
      <c r="R336" s="195">
        <f t="shared" si="22"/>
        <v>0</v>
      </c>
      <c r="S336" s="195">
        <v>0.155</v>
      </c>
      <c r="T336" s="196">
        <f t="shared" si="23"/>
        <v>0.155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7" t="s">
        <v>237</v>
      </c>
      <c r="AT336" s="197" t="s">
        <v>148</v>
      </c>
      <c r="AU336" s="197" t="s">
        <v>87</v>
      </c>
      <c r="AY336" s="17" t="s">
        <v>145</v>
      </c>
      <c r="BE336" s="198">
        <f t="shared" si="24"/>
        <v>0</v>
      </c>
      <c r="BF336" s="198">
        <f t="shared" si="25"/>
        <v>0</v>
      </c>
      <c r="BG336" s="198">
        <f t="shared" si="26"/>
        <v>0</v>
      </c>
      <c r="BH336" s="198">
        <f t="shared" si="27"/>
        <v>0</v>
      </c>
      <c r="BI336" s="198">
        <f t="shared" si="28"/>
        <v>0</v>
      </c>
      <c r="BJ336" s="17" t="s">
        <v>85</v>
      </c>
      <c r="BK336" s="198">
        <f t="shared" si="29"/>
        <v>0</v>
      </c>
      <c r="BL336" s="17" t="s">
        <v>237</v>
      </c>
      <c r="BM336" s="197" t="s">
        <v>625</v>
      </c>
    </row>
    <row r="337" spans="1:65" s="2" customFormat="1" ht="24.2" customHeight="1">
      <c r="A337" s="34"/>
      <c r="B337" s="35"/>
      <c r="C337" s="186" t="s">
        <v>626</v>
      </c>
      <c r="D337" s="186" t="s">
        <v>148</v>
      </c>
      <c r="E337" s="187" t="s">
        <v>627</v>
      </c>
      <c r="F337" s="188" t="s">
        <v>628</v>
      </c>
      <c r="G337" s="189" t="s">
        <v>545</v>
      </c>
      <c r="H337" s="190">
        <v>1</v>
      </c>
      <c r="I337" s="191"/>
      <c r="J337" s="192">
        <f t="shared" si="20"/>
        <v>0</v>
      </c>
      <c r="K337" s="188" t="s">
        <v>152</v>
      </c>
      <c r="L337" s="39"/>
      <c r="M337" s="193" t="s">
        <v>1</v>
      </c>
      <c r="N337" s="194" t="s">
        <v>42</v>
      </c>
      <c r="O337" s="71"/>
      <c r="P337" s="195">
        <f t="shared" si="21"/>
        <v>0</v>
      </c>
      <c r="Q337" s="195">
        <v>7.2340000000000002E-2</v>
      </c>
      <c r="R337" s="195">
        <f t="shared" si="22"/>
        <v>7.2340000000000002E-2</v>
      </c>
      <c r="S337" s="195">
        <v>0</v>
      </c>
      <c r="T337" s="196">
        <f t="shared" si="23"/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7" t="s">
        <v>237</v>
      </c>
      <c r="AT337" s="197" t="s">
        <v>148</v>
      </c>
      <c r="AU337" s="197" t="s">
        <v>87</v>
      </c>
      <c r="AY337" s="17" t="s">
        <v>145</v>
      </c>
      <c r="BE337" s="198">
        <f t="shared" si="24"/>
        <v>0</v>
      </c>
      <c r="BF337" s="198">
        <f t="shared" si="25"/>
        <v>0</v>
      </c>
      <c r="BG337" s="198">
        <f t="shared" si="26"/>
        <v>0</v>
      </c>
      <c r="BH337" s="198">
        <f t="shared" si="27"/>
        <v>0</v>
      </c>
      <c r="BI337" s="198">
        <f t="shared" si="28"/>
        <v>0</v>
      </c>
      <c r="BJ337" s="17" t="s">
        <v>85</v>
      </c>
      <c r="BK337" s="198">
        <f t="shared" si="29"/>
        <v>0</v>
      </c>
      <c r="BL337" s="17" t="s">
        <v>237</v>
      </c>
      <c r="BM337" s="197" t="s">
        <v>629</v>
      </c>
    </row>
    <row r="338" spans="1:65" s="2" customFormat="1" ht="16.5" customHeight="1">
      <c r="A338" s="34"/>
      <c r="B338" s="35"/>
      <c r="C338" s="186" t="s">
        <v>630</v>
      </c>
      <c r="D338" s="186" t="s">
        <v>148</v>
      </c>
      <c r="E338" s="187" t="s">
        <v>631</v>
      </c>
      <c r="F338" s="188" t="s">
        <v>632</v>
      </c>
      <c r="G338" s="189" t="s">
        <v>164</v>
      </c>
      <c r="H338" s="190">
        <v>1</v>
      </c>
      <c r="I338" s="191"/>
      <c r="J338" s="192">
        <f t="shared" si="20"/>
        <v>0</v>
      </c>
      <c r="K338" s="188" t="s">
        <v>152</v>
      </c>
      <c r="L338" s="39"/>
      <c r="M338" s="193" t="s">
        <v>1</v>
      </c>
      <c r="N338" s="194" t="s">
        <v>42</v>
      </c>
      <c r="O338" s="71"/>
      <c r="P338" s="195">
        <f t="shared" si="21"/>
        <v>0</v>
      </c>
      <c r="Q338" s="195">
        <v>1.09E-3</v>
      </c>
      <c r="R338" s="195">
        <f t="shared" si="22"/>
        <v>1.09E-3</v>
      </c>
      <c r="S338" s="195">
        <v>0</v>
      </c>
      <c r="T338" s="196">
        <f t="shared" si="23"/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237</v>
      </c>
      <c r="AT338" s="197" t="s">
        <v>148</v>
      </c>
      <c r="AU338" s="197" t="s">
        <v>87</v>
      </c>
      <c r="AY338" s="17" t="s">
        <v>145</v>
      </c>
      <c r="BE338" s="198">
        <f t="shared" si="24"/>
        <v>0</v>
      </c>
      <c r="BF338" s="198">
        <f t="shared" si="25"/>
        <v>0</v>
      </c>
      <c r="BG338" s="198">
        <f t="shared" si="26"/>
        <v>0</v>
      </c>
      <c r="BH338" s="198">
        <f t="shared" si="27"/>
        <v>0</v>
      </c>
      <c r="BI338" s="198">
        <f t="shared" si="28"/>
        <v>0</v>
      </c>
      <c r="BJ338" s="17" t="s">
        <v>85</v>
      </c>
      <c r="BK338" s="198">
        <f t="shared" si="29"/>
        <v>0</v>
      </c>
      <c r="BL338" s="17" t="s">
        <v>237</v>
      </c>
      <c r="BM338" s="197" t="s">
        <v>633</v>
      </c>
    </row>
    <row r="339" spans="1:65" s="2" customFormat="1" ht="16.5" customHeight="1">
      <c r="A339" s="34"/>
      <c r="B339" s="35"/>
      <c r="C339" s="186" t="s">
        <v>634</v>
      </c>
      <c r="D339" s="186" t="s">
        <v>148</v>
      </c>
      <c r="E339" s="187" t="s">
        <v>635</v>
      </c>
      <c r="F339" s="188" t="s">
        <v>636</v>
      </c>
      <c r="G339" s="189" t="s">
        <v>545</v>
      </c>
      <c r="H339" s="190">
        <v>4</v>
      </c>
      <c r="I339" s="191"/>
      <c r="J339" s="192">
        <f t="shared" si="20"/>
        <v>0</v>
      </c>
      <c r="K339" s="188" t="s">
        <v>152</v>
      </c>
      <c r="L339" s="39"/>
      <c r="M339" s="193" t="s">
        <v>1</v>
      </c>
      <c r="N339" s="194" t="s">
        <v>42</v>
      </c>
      <c r="O339" s="71"/>
      <c r="P339" s="195">
        <f t="shared" si="21"/>
        <v>0</v>
      </c>
      <c r="Q339" s="195">
        <v>0</v>
      </c>
      <c r="R339" s="195">
        <f t="shared" si="22"/>
        <v>0</v>
      </c>
      <c r="S339" s="195">
        <v>1.56E-3</v>
      </c>
      <c r="T339" s="196">
        <f t="shared" si="23"/>
        <v>6.2399999999999999E-3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7" t="s">
        <v>237</v>
      </c>
      <c r="AT339" s="197" t="s">
        <v>148</v>
      </c>
      <c r="AU339" s="197" t="s">
        <v>87</v>
      </c>
      <c r="AY339" s="17" t="s">
        <v>145</v>
      </c>
      <c r="BE339" s="198">
        <f t="shared" si="24"/>
        <v>0</v>
      </c>
      <c r="BF339" s="198">
        <f t="shared" si="25"/>
        <v>0</v>
      </c>
      <c r="BG339" s="198">
        <f t="shared" si="26"/>
        <v>0</v>
      </c>
      <c r="BH339" s="198">
        <f t="shared" si="27"/>
        <v>0</v>
      </c>
      <c r="BI339" s="198">
        <f t="shared" si="28"/>
        <v>0</v>
      </c>
      <c r="BJ339" s="17" t="s">
        <v>85</v>
      </c>
      <c r="BK339" s="198">
        <f t="shared" si="29"/>
        <v>0</v>
      </c>
      <c r="BL339" s="17" t="s">
        <v>237</v>
      </c>
      <c r="BM339" s="197" t="s">
        <v>637</v>
      </c>
    </row>
    <row r="340" spans="1:65" s="2" customFormat="1" ht="24.2" customHeight="1">
      <c r="A340" s="34"/>
      <c r="B340" s="35"/>
      <c r="C340" s="186" t="s">
        <v>638</v>
      </c>
      <c r="D340" s="186" t="s">
        <v>148</v>
      </c>
      <c r="E340" s="187" t="s">
        <v>639</v>
      </c>
      <c r="F340" s="188" t="s">
        <v>640</v>
      </c>
      <c r="G340" s="189" t="s">
        <v>545</v>
      </c>
      <c r="H340" s="190">
        <v>1</v>
      </c>
      <c r="I340" s="191"/>
      <c r="J340" s="192">
        <f t="shared" si="20"/>
        <v>0</v>
      </c>
      <c r="K340" s="188" t="s">
        <v>152</v>
      </c>
      <c r="L340" s="39"/>
      <c r="M340" s="193" t="s">
        <v>1</v>
      </c>
      <c r="N340" s="194" t="s">
        <v>42</v>
      </c>
      <c r="O340" s="71"/>
      <c r="P340" s="195">
        <f t="shared" si="21"/>
        <v>0</v>
      </c>
      <c r="Q340" s="195">
        <v>1.72E-3</v>
      </c>
      <c r="R340" s="195">
        <f t="shared" si="22"/>
        <v>1.72E-3</v>
      </c>
      <c r="S340" s="195">
        <v>0</v>
      </c>
      <c r="T340" s="196">
        <f t="shared" si="23"/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7" t="s">
        <v>237</v>
      </c>
      <c r="AT340" s="197" t="s">
        <v>148</v>
      </c>
      <c r="AU340" s="197" t="s">
        <v>87</v>
      </c>
      <c r="AY340" s="17" t="s">
        <v>145</v>
      </c>
      <c r="BE340" s="198">
        <f t="shared" si="24"/>
        <v>0</v>
      </c>
      <c r="BF340" s="198">
        <f t="shared" si="25"/>
        <v>0</v>
      </c>
      <c r="BG340" s="198">
        <f t="shared" si="26"/>
        <v>0</v>
      </c>
      <c r="BH340" s="198">
        <f t="shared" si="27"/>
        <v>0</v>
      </c>
      <c r="BI340" s="198">
        <f t="shared" si="28"/>
        <v>0</v>
      </c>
      <c r="BJ340" s="17" t="s">
        <v>85</v>
      </c>
      <c r="BK340" s="198">
        <f t="shared" si="29"/>
        <v>0</v>
      </c>
      <c r="BL340" s="17" t="s">
        <v>237</v>
      </c>
      <c r="BM340" s="197" t="s">
        <v>641</v>
      </c>
    </row>
    <row r="341" spans="1:65" s="2" customFormat="1" ht="21.75" customHeight="1">
      <c r="A341" s="34"/>
      <c r="B341" s="35"/>
      <c r="C341" s="186" t="s">
        <v>642</v>
      </c>
      <c r="D341" s="186" t="s">
        <v>148</v>
      </c>
      <c r="E341" s="187" t="s">
        <v>643</v>
      </c>
      <c r="F341" s="188" t="s">
        <v>644</v>
      </c>
      <c r="G341" s="189" t="s">
        <v>545</v>
      </c>
      <c r="H341" s="190">
        <v>5</v>
      </c>
      <c r="I341" s="191"/>
      <c r="J341" s="192">
        <f t="shared" si="20"/>
        <v>0</v>
      </c>
      <c r="K341" s="188" t="s">
        <v>152</v>
      </c>
      <c r="L341" s="39"/>
      <c r="M341" s="193" t="s">
        <v>1</v>
      </c>
      <c r="N341" s="194" t="s">
        <v>42</v>
      </c>
      <c r="O341" s="71"/>
      <c r="P341" s="195">
        <f t="shared" si="21"/>
        <v>0</v>
      </c>
      <c r="Q341" s="195">
        <v>1.8E-3</v>
      </c>
      <c r="R341" s="195">
        <f t="shared" si="22"/>
        <v>8.9999999999999993E-3</v>
      </c>
      <c r="S341" s="195">
        <v>0</v>
      </c>
      <c r="T341" s="196">
        <f t="shared" si="23"/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7" t="s">
        <v>237</v>
      </c>
      <c r="AT341" s="197" t="s">
        <v>148</v>
      </c>
      <c r="AU341" s="197" t="s">
        <v>87</v>
      </c>
      <c r="AY341" s="17" t="s">
        <v>145</v>
      </c>
      <c r="BE341" s="198">
        <f t="shared" si="24"/>
        <v>0</v>
      </c>
      <c r="BF341" s="198">
        <f t="shared" si="25"/>
        <v>0</v>
      </c>
      <c r="BG341" s="198">
        <f t="shared" si="26"/>
        <v>0</v>
      </c>
      <c r="BH341" s="198">
        <f t="shared" si="27"/>
        <v>0</v>
      </c>
      <c r="BI341" s="198">
        <f t="shared" si="28"/>
        <v>0</v>
      </c>
      <c r="BJ341" s="17" t="s">
        <v>85</v>
      </c>
      <c r="BK341" s="198">
        <f t="shared" si="29"/>
        <v>0</v>
      </c>
      <c r="BL341" s="17" t="s">
        <v>237</v>
      </c>
      <c r="BM341" s="197" t="s">
        <v>645</v>
      </c>
    </row>
    <row r="342" spans="1:65" s="2" customFormat="1" ht="24.2" customHeight="1">
      <c r="A342" s="34"/>
      <c r="B342" s="35"/>
      <c r="C342" s="186" t="s">
        <v>646</v>
      </c>
      <c r="D342" s="186" t="s">
        <v>148</v>
      </c>
      <c r="E342" s="187" t="s">
        <v>647</v>
      </c>
      <c r="F342" s="188" t="s">
        <v>648</v>
      </c>
      <c r="G342" s="189" t="s">
        <v>164</v>
      </c>
      <c r="H342" s="190">
        <v>2</v>
      </c>
      <c r="I342" s="191"/>
      <c r="J342" s="192">
        <f t="shared" si="20"/>
        <v>0</v>
      </c>
      <c r="K342" s="188" t="s">
        <v>152</v>
      </c>
      <c r="L342" s="39"/>
      <c r="M342" s="193" t="s">
        <v>1</v>
      </c>
      <c r="N342" s="194" t="s">
        <v>42</v>
      </c>
      <c r="O342" s="71"/>
      <c r="P342" s="195">
        <f t="shared" si="21"/>
        <v>0</v>
      </c>
      <c r="Q342" s="195">
        <v>1.2E-4</v>
      </c>
      <c r="R342" s="195">
        <f t="shared" si="22"/>
        <v>2.4000000000000001E-4</v>
      </c>
      <c r="S342" s="195">
        <v>0</v>
      </c>
      <c r="T342" s="196">
        <f t="shared" si="23"/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7" t="s">
        <v>237</v>
      </c>
      <c r="AT342" s="197" t="s">
        <v>148</v>
      </c>
      <c r="AU342" s="197" t="s">
        <v>87</v>
      </c>
      <c r="AY342" s="17" t="s">
        <v>145</v>
      </c>
      <c r="BE342" s="198">
        <f t="shared" si="24"/>
        <v>0</v>
      </c>
      <c r="BF342" s="198">
        <f t="shared" si="25"/>
        <v>0</v>
      </c>
      <c r="BG342" s="198">
        <f t="shared" si="26"/>
        <v>0</v>
      </c>
      <c r="BH342" s="198">
        <f t="shared" si="27"/>
        <v>0</v>
      </c>
      <c r="BI342" s="198">
        <f t="shared" si="28"/>
        <v>0</v>
      </c>
      <c r="BJ342" s="17" t="s">
        <v>85</v>
      </c>
      <c r="BK342" s="198">
        <f t="shared" si="29"/>
        <v>0</v>
      </c>
      <c r="BL342" s="17" t="s">
        <v>237</v>
      </c>
      <c r="BM342" s="197" t="s">
        <v>649</v>
      </c>
    </row>
    <row r="343" spans="1:65" s="2" customFormat="1" ht="24.2" customHeight="1">
      <c r="A343" s="34"/>
      <c r="B343" s="35"/>
      <c r="C343" s="233" t="s">
        <v>650</v>
      </c>
      <c r="D343" s="233" t="s">
        <v>255</v>
      </c>
      <c r="E343" s="234" t="s">
        <v>651</v>
      </c>
      <c r="F343" s="235" t="s">
        <v>652</v>
      </c>
      <c r="G343" s="236" t="s">
        <v>164</v>
      </c>
      <c r="H343" s="237">
        <v>2</v>
      </c>
      <c r="I343" s="238"/>
      <c r="J343" s="239">
        <f t="shared" si="20"/>
        <v>0</v>
      </c>
      <c r="K343" s="235" t="s">
        <v>152</v>
      </c>
      <c r="L343" s="240"/>
      <c r="M343" s="241" t="s">
        <v>1</v>
      </c>
      <c r="N343" s="242" t="s">
        <v>42</v>
      </c>
      <c r="O343" s="71"/>
      <c r="P343" s="195">
        <f t="shared" si="21"/>
        <v>0</v>
      </c>
      <c r="Q343" s="195">
        <v>5.3800000000000002E-3</v>
      </c>
      <c r="R343" s="195">
        <f t="shared" si="22"/>
        <v>1.076E-2</v>
      </c>
      <c r="S343" s="195">
        <v>0</v>
      </c>
      <c r="T343" s="196">
        <f t="shared" si="23"/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7" t="s">
        <v>313</v>
      </c>
      <c r="AT343" s="197" t="s">
        <v>255</v>
      </c>
      <c r="AU343" s="197" t="s">
        <v>87</v>
      </c>
      <c r="AY343" s="17" t="s">
        <v>145</v>
      </c>
      <c r="BE343" s="198">
        <f t="shared" si="24"/>
        <v>0</v>
      </c>
      <c r="BF343" s="198">
        <f t="shared" si="25"/>
        <v>0</v>
      </c>
      <c r="BG343" s="198">
        <f t="shared" si="26"/>
        <v>0</v>
      </c>
      <c r="BH343" s="198">
        <f t="shared" si="27"/>
        <v>0</v>
      </c>
      <c r="BI343" s="198">
        <f t="shared" si="28"/>
        <v>0</v>
      </c>
      <c r="BJ343" s="17" t="s">
        <v>85</v>
      </c>
      <c r="BK343" s="198">
        <f t="shared" si="29"/>
        <v>0</v>
      </c>
      <c r="BL343" s="17" t="s">
        <v>237</v>
      </c>
      <c r="BM343" s="197" t="s">
        <v>653</v>
      </c>
    </row>
    <row r="344" spans="1:65" s="2" customFormat="1" ht="29.25">
      <c r="A344" s="34"/>
      <c r="B344" s="35"/>
      <c r="C344" s="36"/>
      <c r="D344" s="201" t="s">
        <v>259</v>
      </c>
      <c r="E344" s="36"/>
      <c r="F344" s="243" t="s">
        <v>654</v>
      </c>
      <c r="G344" s="36"/>
      <c r="H344" s="36"/>
      <c r="I344" s="244"/>
      <c r="J344" s="36"/>
      <c r="K344" s="36"/>
      <c r="L344" s="39"/>
      <c r="M344" s="245"/>
      <c r="N344" s="246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259</v>
      </c>
      <c r="AU344" s="17" t="s">
        <v>87</v>
      </c>
    </row>
    <row r="345" spans="1:65" s="2" customFormat="1" ht="16.5" customHeight="1">
      <c r="A345" s="34"/>
      <c r="B345" s="35"/>
      <c r="C345" s="186" t="s">
        <v>655</v>
      </c>
      <c r="D345" s="186" t="s">
        <v>148</v>
      </c>
      <c r="E345" s="187" t="s">
        <v>656</v>
      </c>
      <c r="F345" s="188" t="s">
        <v>657</v>
      </c>
      <c r="G345" s="189" t="s">
        <v>164</v>
      </c>
      <c r="H345" s="190">
        <v>5</v>
      </c>
      <c r="I345" s="191"/>
      <c r="J345" s="192">
        <f t="shared" ref="J345:J357" si="30">ROUND(I345*H345,2)</f>
        <v>0</v>
      </c>
      <c r="K345" s="188" t="s">
        <v>152</v>
      </c>
      <c r="L345" s="39"/>
      <c r="M345" s="193" t="s">
        <v>1</v>
      </c>
      <c r="N345" s="194" t="s">
        <v>42</v>
      </c>
      <c r="O345" s="71"/>
      <c r="P345" s="195">
        <f t="shared" ref="P345:P357" si="31">O345*H345</f>
        <v>0</v>
      </c>
      <c r="Q345" s="195">
        <v>0</v>
      </c>
      <c r="R345" s="195">
        <f t="shared" ref="R345:R357" si="32">Q345*H345</f>
        <v>0</v>
      </c>
      <c r="S345" s="195">
        <v>8.4999999999999995E-4</v>
      </c>
      <c r="T345" s="196">
        <f t="shared" ref="T345:T357" si="33">S345*H345</f>
        <v>4.2499999999999994E-3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7" t="s">
        <v>237</v>
      </c>
      <c r="AT345" s="197" t="s">
        <v>148</v>
      </c>
      <c r="AU345" s="197" t="s">
        <v>87</v>
      </c>
      <c r="AY345" s="17" t="s">
        <v>145</v>
      </c>
      <c r="BE345" s="198">
        <f t="shared" ref="BE345:BE357" si="34">IF(N345="základní",J345,0)</f>
        <v>0</v>
      </c>
      <c r="BF345" s="198">
        <f t="shared" ref="BF345:BF357" si="35">IF(N345="snížená",J345,0)</f>
        <v>0</v>
      </c>
      <c r="BG345" s="198">
        <f t="shared" ref="BG345:BG357" si="36">IF(N345="zákl. přenesená",J345,0)</f>
        <v>0</v>
      </c>
      <c r="BH345" s="198">
        <f t="shared" ref="BH345:BH357" si="37">IF(N345="sníž. přenesená",J345,0)</f>
        <v>0</v>
      </c>
      <c r="BI345" s="198">
        <f t="shared" ref="BI345:BI357" si="38">IF(N345="nulová",J345,0)</f>
        <v>0</v>
      </c>
      <c r="BJ345" s="17" t="s">
        <v>85</v>
      </c>
      <c r="BK345" s="198">
        <f t="shared" ref="BK345:BK357" si="39">ROUND(I345*H345,2)</f>
        <v>0</v>
      </c>
      <c r="BL345" s="17" t="s">
        <v>237</v>
      </c>
      <c r="BM345" s="197" t="s">
        <v>658</v>
      </c>
    </row>
    <row r="346" spans="1:65" s="2" customFormat="1" ht="16.5" customHeight="1">
      <c r="A346" s="34"/>
      <c r="B346" s="35"/>
      <c r="C346" s="186" t="s">
        <v>659</v>
      </c>
      <c r="D346" s="186" t="s">
        <v>148</v>
      </c>
      <c r="E346" s="187" t="s">
        <v>660</v>
      </c>
      <c r="F346" s="188" t="s">
        <v>661</v>
      </c>
      <c r="G346" s="189" t="s">
        <v>164</v>
      </c>
      <c r="H346" s="190">
        <v>5</v>
      </c>
      <c r="I346" s="191"/>
      <c r="J346" s="192">
        <f t="shared" si="30"/>
        <v>0</v>
      </c>
      <c r="K346" s="188" t="s">
        <v>152</v>
      </c>
      <c r="L346" s="39"/>
      <c r="M346" s="193" t="s">
        <v>1</v>
      </c>
      <c r="N346" s="194" t="s">
        <v>42</v>
      </c>
      <c r="O346" s="71"/>
      <c r="P346" s="195">
        <f t="shared" si="31"/>
        <v>0</v>
      </c>
      <c r="Q346" s="195">
        <v>2.3000000000000001E-4</v>
      </c>
      <c r="R346" s="195">
        <f t="shared" si="32"/>
        <v>1.15E-3</v>
      </c>
      <c r="S346" s="195">
        <v>0</v>
      </c>
      <c r="T346" s="196">
        <f t="shared" si="3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7" t="s">
        <v>237</v>
      </c>
      <c r="AT346" s="197" t="s">
        <v>148</v>
      </c>
      <c r="AU346" s="197" t="s">
        <v>87</v>
      </c>
      <c r="AY346" s="17" t="s">
        <v>145</v>
      </c>
      <c r="BE346" s="198">
        <f t="shared" si="34"/>
        <v>0</v>
      </c>
      <c r="BF346" s="198">
        <f t="shared" si="35"/>
        <v>0</v>
      </c>
      <c r="BG346" s="198">
        <f t="shared" si="36"/>
        <v>0</v>
      </c>
      <c r="BH346" s="198">
        <f t="shared" si="37"/>
        <v>0</v>
      </c>
      <c r="BI346" s="198">
        <f t="shared" si="38"/>
        <v>0</v>
      </c>
      <c r="BJ346" s="17" t="s">
        <v>85</v>
      </c>
      <c r="BK346" s="198">
        <f t="shared" si="39"/>
        <v>0</v>
      </c>
      <c r="BL346" s="17" t="s">
        <v>237</v>
      </c>
      <c r="BM346" s="197" t="s">
        <v>662</v>
      </c>
    </row>
    <row r="347" spans="1:65" s="2" customFormat="1" ht="24.2" customHeight="1">
      <c r="A347" s="34"/>
      <c r="B347" s="35"/>
      <c r="C347" s="186" t="s">
        <v>663</v>
      </c>
      <c r="D347" s="186" t="s">
        <v>148</v>
      </c>
      <c r="E347" s="187" t="s">
        <v>664</v>
      </c>
      <c r="F347" s="188" t="s">
        <v>665</v>
      </c>
      <c r="G347" s="189" t="s">
        <v>164</v>
      </c>
      <c r="H347" s="190">
        <v>1</v>
      </c>
      <c r="I347" s="191"/>
      <c r="J347" s="192">
        <f t="shared" si="30"/>
        <v>0</v>
      </c>
      <c r="K347" s="188" t="s">
        <v>152</v>
      </c>
      <c r="L347" s="39"/>
      <c r="M347" s="193" t="s">
        <v>1</v>
      </c>
      <c r="N347" s="194" t="s">
        <v>42</v>
      </c>
      <c r="O347" s="71"/>
      <c r="P347" s="195">
        <f t="shared" si="31"/>
        <v>0</v>
      </c>
      <c r="Q347" s="195">
        <v>5.4898950000000001E-4</v>
      </c>
      <c r="R347" s="195">
        <f t="shared" si="32"/>
        <v>5.4898950000000001E-4</v>
      </c>
      <c r="S347" s="195">
        <v>0</v>
      </c>
      <c r="T347" s="196">
        <f t="shared" si="33"/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7" t="s">
        <v>237</v>
      </c>
      <c r="AT347" s="197" t="s">
        <v>148</v>
      </c>
      <c r="AU347" s="197" t="s">
        <v>87</v>
      </c>
      <c r="AY347" s="17" t="s">
        <v>145</v>
      </c>
      <c r="BE347" s="198">
        <f t="shared" si="34"/>
        <v>0</v>
      </c>
      <c r="BF347" s="198">
        <f t="shared" si="35"/>
        <v>0</v>
      </c>
      <c r="BG347" s="198">
        <f t="shared" si="36"/>
        <v>0</v>
      </c>
      <c r="BH347" s="198">
        <f t="shared" si="37"/>
        <v>0</v>
      </c>
      <c r="BI347" s="198">
        <f t="shared" si="38"/>
        <v>0</v>
      </c>
      <c r="BJ347" s="17" t="s">
        <v>85</v>
      </c>
      <c r="BK347" s="198">
        <f t="shared" si="39"/>
        <v>0</v>
      </c>
      <c r="BL347" s="17" t="s">
        <v>237</v>
      </c>
      <c r="BM347" s="197" t="s">
        <v>666</v>
      </c>
    </row>
    <row r="348" spans="1:65" s="2" customFormat="1" ht="24.2" customHeight="1">
      <c r="A348" s="34"/>
      <c r="B348" s="35"/>
      <c r="C348" s="186" t="s">
        <v>667</v>
      </c>
      <c r="D348" s="186" t="s">
        <v>148</v>
      </c>
      <c r="E348" s="187" t="s">
        <v>668</v>
      </c>
      <c r="F348" s="188" t="s">
        <v>669</v>
      </c>
      <c r="G348" s="189" t="s">
        <v>164</v>
      </c>
      <c r="H348" s="190">
        <v>1</v>
      </c>
      <c r="I348" s="191"/>
      <c r="J348" s="192">
        <f t="shared" si="30"/>
        <v>0</v>
      </c>
      <c r="K348" s="188" t="s">
        <v>152</v>
      </c>
      <c r="L348" s="39"/>
      <c r="M348" s="193" t="s">
        <v>1</v>
      </c>
      <c r="N348" s="194" t="s">
        <v>42</v>
      </c>
      <c r="O348" s="71"/>
      <c r="P348" s="195">
        <f t="shared" si="31"/>
        <v>0</v>
      </c>
      <c r="Q348" s="195">
        <v>4.6999999999999999E-4</v>
      </c>
      <c r="R348" s="195">
        <f t="shared" si="32"/>
        <v>4.6999999999999999E-4</v>
      </c>
      <c r="S348" s="195">
        <v>0</v>
      </c>
      <c r="T348" s="196">
        <f t="shared" si="33"/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237</v>
      </c>
      <c r="AT348" s="197" t="s">
        <v>148</v>
      </c>
      <c r="AU348" s="197" t="s">
        <v>87</v>
      </c>
      <c r="AY348" s="17" t="s">
        <v>145</v>
      </c>
      <c r="BE348" s="198">
        <f t="shared" si="34"/>
        <v>0</v>
      </c>
      <c r="BF348" s="198">
        <f t="shared" si="35"/>
        <v>0</v>
      </c>
      <c r="BG348" s="198">
        <f t="shared" si="36"/>
        <v>0</v>
      </c>
      <c r="BH348" s="198">
        <f t="shared" si="37"/>
        <v>0</v>
      </c>
      <c r="BI348" s="198">
        <f t="shared" si="38"/>
        <v>0</v>
      </c>
      <c r="BJ348" s="17" t="s">
        <v>85</v>
      </c>
      <c r="BK348" s="198">
        <f t="shared" si="39"/>
        <v>0</v>
      </c>
      <c r="BL348" s="17" t="s">
        <v>237</v>
      </c>
      <c r="BM348" s="197" t="s">
        <v>670</v>
      </c>
    </row>
    <row r="349" spans="1:65" s="2" customFormat="1" ht="24.2" customHeight="1">
      <c r="A349" s="34"/>
      <c r="B349" s="35"/>
      <c r="C349" s="186" t="s">
        <v>671</v>
      </c>
      <c r="D349" s="186" t="s">
        <v>148</v>
      </c>
      <c r="E349" s="187" t="s">
        <v>672</v>
      </c>
      <c r="F349" s="188" t="s">
        <v>673</v>
      </c>
      <c r="G349" s="189" t="s">
        <v>164</v>
      </c>
      <c r="H349" s="190">
        <v>2</v>
      </c>
      <c r="I349" s="191"/>
      <c r="J349" s="192">
        <f t="shared" si="30"/>
        <v>0</v>
      </c>
      <c r="K349" s="188" t="s">
        <v>152</v>
      </c>
      <c r="L349" s="39"/>
      <c r="M349" s="193" t="s">
        <v>1</v>
      </c>
      <c r="N349" s="194" t="s">
        <v>42</v>
      </c>
      <c r="O349" s="71"/>
      <c r="P349" s="195">
        <f t="shared" si="31"/>
        <v>0</v>
      </c>
      <c r="Q349" s="195">
        <v>7.5000000000000002E-4</v>
      </c>
      <c r="R349" s="195">
        <f t="shared" si="32"/>
        <v>1.5E-3</v>
      </c>
      <c r="S349" s="195">
        <v>0</v>
      </c>
      <c r="T349" s="196">
        <f t="shared" si="33"/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237</v>
      </c>
      <c r="AT349" s="197" t="s">
        <v>148</v>
      </c>
      <c r="AU349" s="197" t="s">
        <v>87</v>
      </c>
      <c r="AY349" s="17" t="s">
        <v>145</v>
      </c>
      <c r="BE349" s="198">
        <f t="shared" si="34"/>
        <v>0</v>
      </c>
      <c r="BF349" s="198">
        <f t="shared" si="35"/>
        <v>0</v>
      </c>
      <c r="BG349" s="198">
        <f t="shared" si="36"/>
        <v>0</v>
      </c>
      <c r="BH349" s="198">
        <f t="shared" si="37"/>
        <v>0</v>
      </c>
      <c r="BI349" s="198">
        <f t="shared" si="38"/>
        <v>0</v>
      </c>
      <c r="BJ349" s="17" t="s">
        <v>85</v>
      </c>
      <c r="BK349" s="198">
        <f t="shared" si="39"/>
        <v>0</v>
      </c>
      <c r="BL349" s="17" t="s">
        <v>237</v>
      </c>
      <c r="BM349" s="197" t="s">
        <v>674</v>
      </c>
    </row>
    <row r="350" spans="1:65" s="2" customFormat="1" ht="16.5" customHeight="1">
      <c r="A350" s="34"/>
      <c r="B350" s="35"/>
      <c r="C350" s="186" t="s">
        <v>675</v>
      </c>
      <c r="D350" s="186" t="s">
        <v>148</v>
      </c>
      <c r="E350" s="187" t="s">
        <v>676</v>
      </c>
      <c r="F350" s="188" t="s">
        <v>677</v>
      </c>
      <c r="G350" s="189" t="s">
        <v>164</v>
      </c>
      <c r="H350" s="190">
        <v>1</v>
      </c>
      <c r="I350" s="191"/>
      <c r="J350" s="192">
        <f t="shared" si="30"/>
        <v>0</v>
      </c>
      <c r="K350" s="188" t="s">
        <v>152</v>
      </c>
      <c r="L350" s="39"/>
      <c r="M350" s="193" t="s">
        <v>1</v>
      </c>
      <c r="N350" s="194" t="s">
        <v>42</v>
      </c>
      <c r="O350" s="71"/>
      <c r="P350" s="195">
        <f t="shared" si="31"/>
        <v>0</v>
      </c>
      <c r="Q350" s="195">
        <v>2.7999999999999998E-4</v>
      </c>
      <c r="R350" s="195">
        <f t="shared" si="32"/>
        <v>2.7999999999999998E-4</v>
      </c>
      <c r="S350" s="195">
        <v>0</v>
      </c>
      <c r="T350" s="196">
        <f t="shared" si="33"/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237</v>
      </c>
      <c r="AT350" s="197" t="s">
        <v>148</v>
      </c>
      <c r="AU350" s="197" t="s">
        <v>87</v>
      </c>
      <c r="AY350" s="17" t="s">
        <v>145</v>
      </c>
      <c r="BE350" s="198">
        <f t="shared" si="34"/>
        <v>0</v>
      </c>
      <c r="BF350" s="198">
        <f t="shared" si="35"/>
        <v>0</v>
      </c>
      <c r="BG350" s="198">
        <f t="shared" si="36"/>
        <v>0</v>
      </c>
      <c r="BH350" s="198">
        <f t="shared" si="37"/>
        <v>0</v>
      </c>
      <c r="BI350" s="198">
        <f t="shared" si="38"/>
        <v>0</v>
      </c>
      <c r="BJ350" s="17" t="s">
        <v>85</v>
      </c>
      <c r="BK350" s="198">
        <f t="shared" si="39"/>
        <v>0</v>
      </c>
      <c r="BL350" s="17" t="s">
        <v>237</v>
      </c>
      <c r="BM350" s="197" t="s">
        <v>678</v>
      </c>
    </row>
    <row r="351" spans="1:65" s="2" customFormat="1" ht="16.5" customHeight="1">
      <c r="A351" s="34"/>
      <c r="B351" s="35"/>
      <c r="C351" s="186" t="s">
        <v>679</v>
      </c>
      <c r="D351" s="186" t="s">
        <v>148</v>
      </c>
      <c r="E351" s="187" t="s">
        <v>680</v>
      </c>
      <c r="F351" s="188" t="s">
        <v>681</v>
      </c>
      <c r="G351" s="189" t="s">
        <v>164</v>
      </c>
      <c r="H351" s="190">
        <v>2</v>
      </c>
      <c r="I351" s="191"/>
      <c r="J351" s="192">
        <f t="shared" si="30"/>
        <v>0</v>
      </c>
      <c r="K351" s="188" t="s">
        <v>152</v>
      </c>
      <c r="L351" s="39"/>
      <c r="M351" s="193" t="s">
        <v>1</v>
      </c>
      <c r="N351" s="194" t="s">
        <v>42</v>
      </c>
      <c r="O351" s="71"/>
      <c r="P351" s="195">
        <f t="shared" si="31"/>
        <v>0</v>
      </c>
      <c r="Q351" s="195">
        <v>0</v>
      </c>
      <c r="R351" s="195">
        <f t="shared" si="32"/>
        <v>0</v>
      </c>
      <c r="S351" s="195">
        <v>0</v>
      </c>
      <c r="T351" s="196">
        <f t="shared" si="33"/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7" t="s">
        <v>237</v>
      </c>
      <c r="AT351" s="197" t="s">
        <v>148</v>
      </c>
      <c r="AU351" s="197" t="s">
        <v>87</v>
      </c>
      <c r="AY351" s="17" t="s">
        <v>145</v>
      </c>
      <c r="BE351" s="198">
        <f t="shared" si="34"/>
        <v>0</v>
      </c>
      <c r="BF351" s="198">
        <f t="shared" si="35"/>
        <v>0</v>
      </c>
      <c r="BG351" s="198">
        <f t="shared" si="36"/>
        <v>0</v>
      </c>
      <c r="BH351" s="198">
        <f t="shared" si="37"/>
        <v>0</v>
      </c>
      <c r="BI351" s="198">
        <f t="shared" si="38"/>
        <v>0</v>
      </c>
      <c r="BJ351" s="17" t="s">
        <v>85</v>
      </c>
      <c r="BK351" s="198">
        <f t="shared" si="39"/>
        <v>0</v>
      </c>
      <c r="BL351" s="17" t="s">
        <v>237</v>
      </c>
      <c r="BM351" s="197" t="s">
        <v>682</v>
      </c>
    </row>
    <row r="352" spans="1:65" s="2" customFormat="1" ht="24.2" customHeight="1">
      <c r="A352" s="34"/>
      <c r="B352" s="35"/>
      <c r="C352" s="233" t="s">
        <v>683</v>
      </c>
      <c r="D352" s="233" t="s">
        <v>255</v>
      </c>
      <c r="E352" s="234" t="s">
        <v>684</v>
      </c>
      <c r="F352" s="235" t="s">
        <v>685</v>
      </c>
      <c r="G352" s="236" t="s">
        <v>164</v>
      </c>
      <c r="H352" s="237">
        <v>2</v>
      </c>
      <c r="I352" s="238"/>
      <c r="J352" s="239">
        <f t="shared" si="30"/>
        <v>0</v>
      </c>
      <c r="K352" s="235" t="s">
        <v>152</v>
      </c>
      <c r="L352" s="240"/>
      <c r="M352" s="241" t="s">
        <v>1</v>
      </c>
      <c r="N352" s="242" t="s">
        <v>42</v>
      </c>
      <c r="O352" s="71"/>
      <c r="P352" s="195">
        <f t="shared" si="31"/>
        <v>0</v>
      </c>
      <c r="Q352" s="195">
        <v>5.3E-3</v>
      </c>
      <c r="R352" s="195">
        <f t="shared" si="32"/>
        <v>1.06E-2</v>
      </c>
      <c r="S352" s="195">
        <v>0</v>
      </c>
      <c r="T352" s="196">
        <f t="shared" si="33"/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7" t="s">
        <v>313</v>
      </c>
      <c r="AT352" s="197" t="s">
        <v>255</v>
      </c>
      <c r="AU352" s="197" t="s">
        <v>87</v>
      </c>
      <c r="AY352" s="17" t="s">
        <v>145</v>
      </c>
      <c r="BE352" s="198">
        <f t="shared" si="34"/>
        <v>0</v>
      </c>
      <c r="BF352" s="198">
        <f t="shared" si="35"/>
        <v>0</v>
      </c>
      <c r="BG352" s="198">
        <f t="shared" si="36"/>
        <v>0</v>
      </c>
      <c r="BH352" s="198">
        <f t="shared" si="37"/>
        <v>0</v>
      </c>
      <c r="BI352" s="198">
        <f t="shared" si="38"/>
        <v>0</v>
      </c>
      <c r="BJ352" s="17" t="s">
        <v>85</v>
      </c>
      <c r="BK352" s="198">
        <f t="shared" si="39"/>
        <v>0</v>
      </c>
      <c r="BL352" s="17" t="s">
        <v>237</v>
      </c>
      <c r="BM352" s="197" t="s">
        <v>686</v>
      </c>
    </row>
    <row r="353" spans="1:65" s="2" customFormat="1" ht="16.5" customHeight="1">
      <c r="A353" s="34"/>
      <c r="B353" s="35"/>
      <c r="C353" s="186" t="s">
        <v>687</v>
      </c>
      <c r="D353" s="186" t="s">
        <v>148</v>
      </c>
      <c r="E353" s="187" t="s">
        <v>688</v>
      </c>
      <c r="F353" s="188" t="s">
        <v>689</v>
      </c>
      <c r="G353" s="189" t="s">
        <v>164</v>
      </c>
      <c r="H353" s="190">
        <v>5</v>
      </c>
      <c r="I353" s="191"/>
      <c r="J353" s="192">
        <f t="shared" si="30"/>
        <v>0</v>
      </c>
      <c r="K353" s="188" t="s">
        <v>152</v>
      </c>
      <c r="L353" s="39"/>
      <c r="M353" s="193" t="s">
        <v>1</v>
      </c>
      <c r="N353" s="194" t="s">
        <v>42</v>
      </c>
      <c r="O353" s="71"/>
      <c r="P353" s="195">
        <f t="shared" si="31"/>
        <v>0</v>
      </c>
      <c r="Q353" s="195">
        <v>0</v>
      </c>
      <c r="R353" s="195">
        <f t="shared" si="32"/>
        <v>0</v>
      </c>
      <c r="S353" s="195">
        <v>0</v>
      </c>
      <c r="T353" s="196">
        <f t="shared" si="33"/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7" t="s">
        <v>237</v>
      </c>
      <c r="AT353" s="197" t="s">
        <v>148</v>
      </c>
      <c r="AU353" s="197" t="s">
        <v>87</v>
      </c>
      <c r="AY353" s="17" t="s">
        <v>145</v>
      </c>
      <c r="BE353" s="198">
        <f t="shared" si="34"/>
        <v>0</v>
      </c>
      <c r="BF353" s="198">
        <f t="shared" si="35"/>
        <v>0</v>
      </c>
      <c r="BG353" s="198">
        <f t="shared" si="36"/>
        <v>0</v>
      </c>
      <c r="BH353" s="198">
        <f t="shared" si="37"/>
        <v>0</v>
      </c>
      <c r="BI353" s="198">
        <f t="shared" si="38"/>
        <v>0</v>
      </c>
      <c r="BJ353" s="17" t="s">
        <v>85</v>
      </c>
      <c r="BK353" s="198">
        <f t="shared" si="39"/>
        <v>0</v>
      </c>
      <c r="BL353" s="17" t="s">
        <v>237</v>
      </c>
      <c r="BM353" s="197" t="s">
        <v>690</v>
      </c>
    </row>
    <row r="354" spans="1:65" s="2" customFormat="1" ht="16.5" customHeight="1">
      <c r="A354" s="34"/>
      <c r="B354" s="35"/>
      <c r="C354" s="233" t="s">
        <v>691</v>
      </c>
      <c r="D354" s="233" t="s">
        <v>255</v>
      </c>
      <c r="E354" s="234" t="s">
        <v>692</v>
      </c>
      <c r="F354" s="235" t="s">
        <v>693</v>
      </c>
      <c r="G354" s="236" t="s">
        <v>164</v>
      </c>
      <c r="H354" s="237">
        <v>5</v>
      </c>
      <c r="I354" s="238"/>
      <c r="J354" s="239">
        <f t="shared" si="30"/>
        <v>0</v>
      </c>
      <c r="K354" s="235" t="s">
        <v>152</v>
      </c>
      <c r="L354" s="240"/>
      <c r="M354" s="241" t="s">
        <v>1</v>
      </c>
      <c r="N354" s="242" t="s">
        <v>42</v>
      </c>
      <c r="O354" s="71"/>
      <c r="P354" s="195">
        <f t="shared" si="31"/>
        <v>0</v>
      </c>
      <c r="Q354" s="195">
        <v>5.0000000000000001E-4</v>
      </c>
      <c r="R354" s="195">
        <f t="shared" si="32"/>
        <v>2.5000000000000001E-3</v>
      </c>
      <c r="S354" s="195">
        <v>0</v>
      </c>
      <c r="T354" s="196">
        <f t="shared" si="33"/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313</v>
      </c>
      <c r="AT354" s="197" t="s">
        <v>255</v>
      </c>
      <c r="AU354" s="197" t="s">
        <v>87</v>
      </c>
      <c r="AY354" s="17" t="s">
        <v>145</v>
      </c>
      <c r="BE354" s="198">
        <f t="shared" si="34"/>
        <v>0</v>
      </c>
      <c r="BF354" s="198">
        <f t="shared" si="35"/>
        <v>0</v>
      </c>
      <c r="BG354" s="198">
        <f t="shared" si="36"/>
        <v>0</v>
      </c>
      <c r="BH354" s="198">
        <f t="shared" si="37"/>
        <v>0</v>
      </c>
      <c r="BI354" s="198">
        <f t="shared" si="38"/>
        <v>0</v>
      </c>
      <c r="BJ354" s="17" t="s">
        <v>85</v>
      </c>
      <c r="BK354" s="198">
        <f t="shared" si="39"/>
        <v>0</v>
      </c>
      <c r="BL354" s="17" t="s">
        <v>237</v>
      </c>
      <c r="BM354" s="197" t="s">
        <v>694</v>
      </c>
    </row>
    <row r="355" spans="1:65" s="2" customFormat="1" ht="16.5" customHeight="1">
      <c r="A355" s="34"/>
      <c r="B355" s="35"/>
      <c r="C355" s="186" t="s">
        <v>695</v>
      </c>
      <c r="D355" s="186" t="s">
        <v>148</v>
      </c>
      <c r="E355" s="187" t="s">
        <v>696</v>
      </c>
      <c r="F355" s="188" t="s">
        <v>697</v>
      </c>
      <c r="G355" s="189" t="s">
        <v>164</v>
      </c>
      <c r="H355" s="190">
        <v>5</v>
      </c>
      <c r="I355" s="191"/>
      <c r="J355" s="192">
        <f t="shared" si="30"/>
        <v>0</v>
      </c>
      <c r="K355" s="188" t="s">
        <v>152</v>
      </c>
      <c r="L355" s="39"/>
      <c r="M355" s="193" t="s">
        <v>1</v>
      </c>
      <c r="N355" s="194" t="s">
        <v>42</v>
      </c>
      <c r="O355" s="71"/>
      <c r="P355" s="195">
        <f t="shared" si="31"/>
        <v>0</v>
      </c>
      <c r="Q355" s="195">
        <v>0</v>
      </c>
      <c r="R355" s="195">
        <f t="shared" si="32"/>
        <v>0</v>
      </c>
      <c r="S355" s="195">
        <v>0</v>
      </c>
      <c r="T355" s="196">
        <f t="shared" si="33"/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7" t="s">
        <v>237</v>
      </c>
      <c r="AT355" s="197" t="s">
        <v>148</v>
      </c>
      <c r="AU355" s="197" t="s">
        <v>87</v>
      </c>
      <c r="AY355" s="17" t="s">
        <v>145</v>
      </c>
      <c r="BE355" s="198">
        <f t="shared" si="34"/>
        <v>0</v>
      </c>
      <c r="BF355" s="198">
        <f t="shared" si="35"/>
        <v>0</v>
      </c>
      <c r="BG355" s="198">
        <f t="shared" si="36"/>
        <v>0</v>
      </c>
      <c r="BH355" s="198">
        <f t="shared" si="37"/>
        <v>0</v>
      </c>
      <c r="BI355" s="198">
        <f t="shared" si="38"/>
        <v>0</v>
      </c>
      <c r="BJ355" s="17" t="s">
        <v>85</v>
      </c>
      <c r="BK355" s="198">
        <f t="shared" si="39"/>
        <v>0</v>
      </c>
      <c r="BL355" s="17" t="s">
        <v>237</v>
      </c>
      <c r="BM355" s="197" t="s">
        <v>698</v>
      </c>
    </row>
    <row r="356" spans="1:65" s="2" customFormat="1" ht="24.2" customHeight="1">
      <c r="A356" s="34"/>
      <c r="B356" s="35"/>
      <c r="C356" s="233" t="s">
        <v>699</v>
      </c>
      <c r="D356" s="233" t="s">
        <v>255</v>
      </c>
      <c r="E356" s="234" t="s">
        <v>700</v>
      </c>
      <c r="F356" s="235" t="s">
        <v>701</v>
      </c>
      <c r="G356" s="236" t="s">
        <v>164</v>
      </c>
      <c r="H356" s="237">
        <v>5</v>
      </c>
      <c r="I356" s="238"/>
      <c r="J356" s="239">
        <f t="shared" si="30"/>
        <v>0</v>
      </c>
      <c r="K356" s="235" t="s">
        <v>152</v>
      </c>
      <c r="L356" s="240"/>
      <c r="M356" s="241" t="s">
        <v>1</v>
      </c>
      <c r="N356" s="242" t="s">
        <v>42</v>
      </c>
      <c r="O356" s="71"/>
      <c r="P356" s="195">
        <f t="shared" si="31"/>
        <v>0</v>
      </c>
      <c r="Q356" s="195">
        <v>5.0000000000000001E-4</v>
      </c>
      <c r="R356" s="195">
        <f t="shared" si="32"/>
        <v>2.5000000000000001E-3</v>
      </c>
      <c r="S356" s="195">
        <v>0</v>
      </c>
      <c r="T356" s="196">
        <f t="shared" si="33"/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7" t="s">
        <v>313</v>
      </c>
      <c r="AT356" s="197" t="s">
        <v>255</v>
      </c>
      <c r="AU356" s="197" t="s">
        <v>87</v>
      </c>
      <c r="AY356" s="17" t="s">
        <v>145</v>
      </c>
      <c r="BE356" s="198">
        <f t="shared" si="34"/>
        <v>0</v>
      </c>
      <c r="BF356" s="198">
        <f t="shared" si="35"/>
        <v>0</v>
      </c>
      <c r="BG356" s="198">
        <f t="shared" si="36"/>
        <v>0</v>
      </c>
      <c r="BH356" s="198">
        <f t="shared" si="37"/>
        <v>0</v>
      </c>
      <c r="BI356" s="198">
        <f t="shared" si="38"/>
        <v>0</v>
      </c>
      <c r="BJ356" s="17" t="s">
        <v>85</v>
      </c>
      <c r="BK356" s="198">
        <f t="shared" si="39"/>
        <v>0</v>
      </c>
      <c r="BL356" s="17" t="s">
        <v>237</v>
      </c>
      <c r="BM356" s="197" t="s">
        <v>702</v>
      </c>
    </row>
    <row r="357" spans="1:65" s="2" customFormat="1" ht="16.5" customHeight="1">
      <c r="A357" s="34"/>
      <c r="B357" s="35"/>
      <c r="C357" s="186" t="s">
        <v>703</v>
      </c>
      <c r="D357" s="186" t="s">
        <v>148</v>
      </c>
      <c r="E357" s="187" t="s">
        <v>704</v>
      </c>
      <c r="F357" s="188" t="s">
        <v>705</v>
      </c>
      <c r="G357" s="189" t="s">
        <v>164</v>
      </c>
      <c r="H357" s="190">
        <v>5</v>
      </c>
      <c r="I357" s="191"/>
      <c r="J357" s="192">
        <f t="shared" si="30"/>
        <v>0</v>
      </c>
      <c r="K357" s="188" t="s">
        <v>152</v>
      </c>
      <c r="L357" s="39"/>
      <c r="M357" s="193" t="s">
        <v>1</v>
      </c>
      <c r="N357" s="194" t="s">
        <v>42</v>
      </c>
      <c r="O357" s="71"/>
      <c r="P357" s="195">
        <f t="shared" si="31"/>
        <v>0</v>
      </c>
      <c r="Q357" s="195">
        <v>3.5000000000000001E-3</v>
      </c>
      <c r="R357" s="195">
        <f t="shared" si="32"/>
        <v>1.7500000000000002E-2</v>
      </c>
      <c r="S357" s="195">
        <v>0</v>
      </c>
      <c r="T357" s="196">
        <f t="shared" si="33"/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7" t="s">
        <v>153</v>
      </c>
      <c r="AT357" s="197" t="s">
        <v>148</v>
      </c>
      <c r="AU357" s="197" t="s">
        <v>87</v>
      </c>
      <c r="AY357" s="17" t="s">
        <v>145</v>
      </c>
      <c r="BE357" s="198">
        <f t="shared" si="34"/>
        <v>0</v>
      </c>
      <c r="BF357" s="198">
        <f t="shared" si="35"/>
        <v>0</v>
      </c>
      <c r="BG357" s="198">
        <f t="shared" si="36"/>
        <v>0</v>
      </c>
      <c r="BH357" s="198">
        <f t="shared" si="37"/>
        <v>0</v>
      </c>
      <c r="BI357" s="198">
        <f t="shared" si="38"/>
        <v>0</v>
      </c>
      <c r="BJ357" s="17" t="s">
        <v>85</v>
      </c>
      <c r="BK357" s="198">
        <f t="shared" si="39"/>
        <v>0</v>
      </c>
      <c r="BL357" s="17" t="s">
        <v>153</v>
      </c>
      <c r="BM357" s="197" t="s">
        <v>706</v>
      </c>
    </row>
    <row r="358" spans="1:65" s="2" customFormat="1" ht="29.25">
      <c r="A358" s="34"/>
      <c r="B358" s="35"/>
      <c r="C358" s="36"/>
      <c r="D358" s="201" t="s">
        <v>259</v>
      </c>
      <c r="E358" s="36"/>
      <c r="F358" s="243" t="s">
        <v>707</v>
      </c>
      <c r="G358" s="36"/>
      <c r="H358" s="36"/>
      <c r="I358" s="244"/>
      <c r="J358" s="36"/>
      <c r="K358" s="36"/>
      <c r="L358" s="39"/>
      <c r="M358" s="245"/>
      <c r="N358" s="246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259</v>
      </c>
      <c r="AU358" s="17" t="s">
        <v>87</v>
      </c>
    </row>
    <row r="359" spans="1:65" s="2" customFormat="1" ht="16.5" customHeight="1">
      <c r="A359" s="34"/>
      <c r="B359" s="35"/>
      <c r="C359" s="186" t="s">
        <v>708</v>
      </c>
      <c r="D359" s="186" t="s">
        <v>148</v>
      </c>
      <c r="E359" s="187" t="s">
        <v>709</v>
      </c>
      <c r="F359" s="188" t="s">
        <v>710</v>
      </c>
      <c r="G359" s="189" t="s">
        <v>164</v>
      </c>
      <c r="H359" s="190">
        <v>7</v>
      </c>
      <c r="I359" s="191"/>
      <c r="J359" s="192">
        <f t="shared" ref="J359:J365" si="40">ROUND(I359*H359,2)</f>
        <v>0</v>
      </c>
      <c r="K359" s="188" t="s">
        <v>152</v>
      </c>
      <c r="L359" s="39"/>
      <c r="M359" s="193" t="s">
        <v>1</v>
      </c>
      <c r="N359" s="194" t="s">
        <v>42</v>
      </c>
      <c r="O359" s="71"/>
      <c r="P359" s="195">
        <f t="shared" ref="P359:P365" si="41">O359*H359</f>
        <v>0</v>
      </c>
      <c r="Q359" s="195">
        <v>0</v>
      </c>
      <c r="R359" s="195">
        <f t="shared" ref="R359:R365" si="42">Q359*H359</f>
        <v>0</v>
      </c>
      <c r="S359" s="195">
        <v>0</v>
      </c>
      <c r="T359" s="196">
        <f t="shared" ref="T359:T365" si="43"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7" t="s">
        <v>237</v>
      </c>
      <c r="AT359" s="197" t="s">
        <v>148</v>
      </c>
      <c r="AU359" s="197" t="s">
        <v>87</v>
      </c>
      <c r="AY359" s="17" t="s">
        <v>145</v>
      </c>
      <c r="BE359" s="198">
        <f t="shared" ref="BE359:BE365" si="44">IF(N359="základní",J359,0)</f>
        <v>0</v>
      </c>
      <c r="BF359" s="198">
        <f t="shared" ref="BF359:BF365" si="45">IF(N359="snížená",J359,0)</f>
        <v>0</v>
      </c>
      <c r="BG359" s="198">
        <f t="shared" ref="BG359:BG365" si="46">IF(N359="zákl. přenesená",J359,0)</f>
        <v>0</v>
      </c>
      <c r="BH359" s="198">
        <f t="shared" ref="BH359:BH365" si="47">IF(N359="sníž. přenesená",J359,0)</f>
        <v>0</v>
      </c>
      <c r="BI359" s="198">
        <f t="shared" ref="BI359:BI365" si="48">IF(N359="nulová",J359,0)</f>
        <v>0</v>
      </c>
      <c r="BJ359" s="17" t="s">
        <v>85</v>
      </c>
      <c r="BK359" s="198">
        <f t="shared" ref="BK359:BK365" si="49">ROUND(I359*H359,2)</f>
        <v>0</v>
      </c>
      <c r="BL359" s="17" t="s">
        <v>237</v>
      </c>
      <c r="BM359" s="197" t="s">
        <v>711</v>
      </c>
    </row>
    <row r="360" spans="1:65" s="2" customFormat="1" ht="16.5" customHeight="1">
      <c r="A360" s="34"/>
      <c r="B360" s="35"/>
      <c r="C360" s="233" t="s">
        <v>712</v>
      </c>
      <c r="D360" s="233" t="s">
        <v>255</v>
      </c>
      <c r="E360" s="234" t="s">
        <v>713</v>
      </c>
      <c r="F360" s="235" t="s">
        <v>714</v>
      </c>
      <c r="G360" s="236" t="s">
        <v>164</v>
      </c>
      <c r="H360" s="237">
        <v>7</v>
      </c>
      <c r="I360" s="238"/>
      <c r="J360" s="239">
        <f t="shared" si="40"/>
        <v>0</v>
      </c>
      <c r="K360" s="235" t="s">
        <v>152</v>
      </c>
      <c r="L360" s="240"/>
      <c r="M360" s="241" t="s">
        <v>1</v>
      </c>
      <c r="N360" s="242" t="s">
        <v>42</v>
      </c>
      <c r="O360" s="71"/>
      <c r="P360" s="195">
        <f t="shared" si="41"/>
        <v>0</v>
      </c>
      <c r="Q360" s="195">
        <v>1.2E-4</v>
      </c>
      <c r="R360" s="195">
        <f t="shared" si="42"/>
        <v>8.4000000000000003E-4</v>
      </c>
      <c r="S360" s="195">
        <v>0</v>
      </c>
      <c r="T360" s="196">
        <f t="shared" si="43"/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313</v>
      </c>
      <c r="AT360" s="197" t="s">
        <v>255</v>
      </c>
      <c r="AU360" s="197" t="s">
        <v>87</v>
      </c>
      <c r="AY360" s="17" t="s">
        <v>145</v>
      </c>
      <c r="BE360" s="198">
        <f t="shared" si="44"/>
        <v>0</v>
      </c>
      <c r="BF360" s="198">
        <f t="shared" si="45"/>
        <v>0</v>
      </c>
      <c r="BG360" s="198">
        <f t="shared" si="46"/>
        <v>0</v>
      </c>
      <c r="BH360" s="198">
        <f t="shared" si="47"/>
        <v>0</v>
      </c>
      <c r="BI360" s="198">
        <f t="shared" si="48"/>
        <v>0</v>
      </c>
      <c r="BJ360" s="17" t="s">
        <v>85</v>
      </c>
      <c r="BK360" s="198">
        <f t="shared" si="49"/>
        <v>0</v>
      </c>
      <c r="BL360" s="17" t="s">
        <v>237</v>
      </c>
      <c r="BM360" s="197" t="s">
        <v>715</v>
      </c>
    </row>
    <row r="361" spans="1:65" s="2" customFormat="1" ht="16.5" customHeight="1">
      <c r="A361" s="34"/>
      <c r="B361" s="35"/>
      <c r="C361" s="186" t="s">
        <v>716</v>
      </c>
      <c r="D361" s="186" t="s">
        <v>148</v>
      </c>
      <c r="E361" s="187" t="s">
        <v>717</v>
      </c>
      <c r="F361" s="188" t="s">
        <v>718</v>
      </c>
      <c r="G361" s="189" t="s">
        <v>164</v>
      </c>
      <c r="H361" s="190">
        <v>2</v>
      </c>
      <c r="I361" s="191"/>
      <c r="J361" s="192">
        <f t="shared" si="40"/>
        <v>0</v>
      </c>
      <c r="K361" s="188" t="s">
        <v>152</v>
      </c>
      <c r="L361" s="39"/>
      <c r="M361" s="193" t="s">
        <v>1</v>
      </c>
      <c r="N361" s="194" t="s">
        <v>42</v>
      </c>
      <c r="O361" s="71"/>
      <c r="P361" s="195">
        <f t="shared" si="41"/>
        <v>0</v>
      </c>
      <c r="Q361" s="195">
        <v>0</v>
      </c>
      <c r="R361" s="195">
        <f t="shared" si="42"/>
        <v>0</v>
      </c>
      <c r="S361" s="195">
        <v>0</v>
      </c>
      <c r="T361" s="196">
        <f t="shared" si="43"/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7" t="s">
        <v>237</v>
      </c>
      <c r="AT361" s="197" t="s">
        <v>148</v>
      </c>
      <c r="AU361" s="197" t="s">
        <v>87</v>
      </c>
      <c r="AY361" s="17" t="s">
        <v>145</v>
      </c>
      <c r="BE361" s="198">
        <f t="shared" si="44"/>
        <v>0</v>
      </c>
      <c r="BF361" s="198">
        <f t="shared" si="45"/>
        <v>0</v>
      </c>
      <c r="BG361" s="198">
        <f t="shared" si="46"/>
        <v>0</v>
      </c>
      <c r="BH361" s="198">
        <f t="shared" si="47"/>
        <v>0</v>
      </c>
      <c r="BI361" s="198">
        <f t="shared" si="48"/>
        <v>0</v>
      </c>
      <c r="BJ361" s="17" t="s">
        <v>85</v>
      </c>
      <c r="BK361" s="198">
        <f t="shared" si="49"/>
        <v>0</v>
      </c>
      <c r="BL361" s="17" t="s">
        <v>237</v>
      </c>
      <c r="BM361" s="197" t="s">
        <v>719</v>
      </c>
    </row>
    <row r="362" spans="1:65" s="2" customFormat="1" ht="24.2" customHeight="1">
      <c r="A362" s="34"/>
      <c r="B362" s="35"/>
      <c r="C362" s="233" t="s">
        <v>720</v>
      </c>
      <c r="D362" s="233" t="s">
        <v>255</v>
      </c>
      <c r="E362" s="234" t="s">
        <v>721</v>
      </c>
      <c r="F362" s="235" t="s">
        <v>722</v>
      </c>
      <c r="G362" s="236" t="s">
        <v>164</v>
      </c>
      <c r="H362" s="237">
        <v>2</v>
      </c>
      <c r="I362" s="238"/>
      <c r="J362" s="239">
        <f t="shared" si="40"/>
        <v>0</v>
      </c>
      <c r="K362" s="235" t="s">
        <v>152</v>
      </c>
      <c r="L362" s="240"/>
      <c r="M362" s="241" t="s">
        <v>1</v>
      </c>
      <c r="N362" s="242" t="s">
        <v>42</v>
      </c>
      <c r="O362" s="71"/>
      <c r="P362" s="195">
        <f t="shared" si="41"/>
        <v>0</v>
      </c>
      <c r="Q362" s="195">
        <v>1.2999999999999999E-3</v>
      </c>
      <c r="R362" s="195">
        <f t="shared" si="42"/>
        <v>2.5999999999999999E-3</v>
      </c>
      <c r="S362" s="195">
        <v>0</v>
      </c>
      <c r="T362" s="196">
        <f t="shared" si="43"/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313</v>
      </c>
      <c r="AT362" s="197" t="s">
        <v>255</v>
      </c>
      <c r="AU362" s="197" t="s">
        <v>87</v>
      </c>
      <c r="AY362" s="17" t="s">
        <v>145</v>
      </c>
      <c r="BE362" s="198">
        <f t="shared" si="44"/>
        <v>0</v>
      </c>
      <c r="BF362" s="198">
        <f t="shared" si="45"/>
        <v>0</v>
      </c>
      <c r="BG362" s="198">
        <f t="shared" si="46"/>
        <v>0</v>
      </c>
      <c r="BH362" s="198">
        <f t="shared" si="47"/>
        <v>0</v>
      </c>
      <c r="BI362" s="198">
        <f t="shared" si="48"/>
        <v>0</v>
      </c>
      <c r="BJ362" s="17" t="s">
        <v>85</v>
      </c>
      <c r="BK362" s="198">
        <f t="shared" si="49"/>
        <v>0</v>
      </c>
      <c r="BL362" s="17" t="s">
        <v>237</v>
      </c>
      <c r="BM362" s="197" t="s">
        <v>723</v>
      </c>
    </row>
    <row r="363" spans="1:65" s="2" customFormat="1" ht="16.5" customHeight="1">
      <c r="A363" s="34"/>
      <c r="B363" s="35"/>
      <c r="C363" s="186" t="s">
        <v>724</v>
      </c>
      <c r="D363" s="186" t="s">
        <v>148</v>
      </c>
      <c r="E363" s="187" t="s">
        <v>725</v>
      </c>
      <c r="F363" s="188" t="s">
        <v>726</v>
      </c>
      <c r="G363" s="189" t="s">
        <v>164</v>
      </c>
      <c r="H363" s="190">
        <v>2</v>
      </c>
      <c r="I363" s="191"/>
      <c r="J363" s="192">
        <f t="shared" si="40"/>
        <v>0</v>
      </c>
      <c r="K363" s="188" t="s">
        <v>152</v>
      </c>
      <c r="L363" s="39"/>
      <c r="M363" s="193" t="s">
        <v>1</v>
      </c>
      <c r="N363" s="194" t="s">
        <v>42</v>
      </c>
      <c r="O363" s="71"/>
      <c r="P363" s="195">
        <f t="shared" si="41"/>
        <v>0</v>
      </c>
      <c r="Q363" s="195">
        <v>0</v>
      </c>
      <c r="R363" s="195">
        <f t="shared" si="42"/>
        <v>0</v>
      </c>
      <c r="S363" s="195">
        <v>0</v>
      </c>
      <c r="T363" s="196">
        <f t="shared" si="43"/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7" t="s">
        <v>237</v>
      </c>
      <c r="AT363" s="197" t="s">
        <v>148</v>
      </c>
      <c r="AU363" s="197" t="s">
        <v>87</v>
      </c>
      <c r="AY363" s="17" t="s">
        <v>145</v>
      </c>
      <c r="BE363" s="198">
        <f t="shared" si="44"/>
        <v>0</v>
      </c>
      <c r="BF363" s="198">
        <f t="shared" si="45"/>
        <v>0</v>
      </c>
      <c r="BG363" s="198">
        <f t="shared" si="46"/>
        <v>0</v>
      </c>
      <c r="BH363" s="198">
        <f t="shared" si="47"/>
        <v>0</v>
      </c>
      <c r="BI363" s="198">
        <f t="shared" si="48"/>
        <v>0</v>
      </c>
      <c r="BJ363" s="17" t="s">
        <v>85</v>
      </c>
      <c r="BK363" s="198">
        <f t="shared" si="49"/>
        <v>0</v>
      </c>
      <c r="BL363" s="17" t="s">
        <v>237</v>
      </c>
      <c r="BM363" s="197" t="s">
        <v>727</v>
      </c>
    </row>
    <row r="364" spans="1:65" s="2" customFormat="1" ht="16.5" customHeight="1">
      <c r="A364" s="34"/>
      <c r="B364" s="35"/>
      <c r="C364" s="233" t="s">
        <v>728</v>
      </c>
      <c r="D364" s="233" t="s">
        <v>255</v>
      </c>
      <c r="E364" s="234" t="s">
        <v>729</v>
      </c>
      <c r="F364" s="235" t="s">
        <v>730</v>
      </c>
      <c r="G364" s="236" t="s">
        <v>164</v>
      </c>
      <c r="H364" s="237">
        <v>2</v>
      </c>
      <c r="I364" s="238"/>
      <c r="J364" s="239">
        <f t="shared" si="40"/>
        <v>0</v>
      </c>
      <c r="K364" s="235" t="s">
        <v>152</v>
      </c>
      <c r="L364" s="240"/>
      <c r="M364" s="241" t="s">
        <v>1</v>
      </c>
      <c r="N364" s="242" t="s">
        <v>42</v>
      </c>
      <c r="O364" s="71"/>
      <c r="P364" s="195">
        <f t="shared" si="41"/>
        <v>0</v>
      </c>
      <c r="Q364" s="195">
        <v>5.0000000000000001E-4</v>
      </c>
      <c r="R364" s="195">
        <f t="shared" si="42"/>
        <v>1E-3</v>
      </c>
      <c r="S364" s="195">
        <v>0</v>
      </c>
      <c r="T364" s="196">
        <f t="shared" si="43"/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7" t="s">
        <v>313</v>
      </c>
      <c r="AT364" s="197" t="s">
        <v>255</v>
      </c>
      <c r="AU364" s="197" t="s">
        <v>87</v>
      </c>
      <c r="AY364" s="17" t="s">
        <v>145</v>
      </c>
      <c r="BE364" s="198">
        <f t="shared" si="44"/>
        <v>0</v>
      </c>
      <c r="BF364" s="198">
        <f t="shared" si="45"/>
        <v>0</v>
      </c>
      <c r="BG364" s="198">
        <f t="shared" si="46"/>
        <v>0</v>
      </c>
      <c r="BH364" s="198">
        <f t="shared" si="47"/>
        <v>0</v>
      </c>
      <c r="BI364" s="198">
        <f t="shared" si="48"/>
        <v>0</v>
      </c>
      <c r="BJ364" s="17" t="s">
        <v>85</v>
      </c>
      <c r="BK364" s="198">
        <f t="shared" si="49"/>
        <v>0</v>
      </c>
      <c r="BL364" s="17" t="s">
        <v>237</v>
      </c>
      <c r="BM364" s="197" t="s">
        <v>731</v>
      </c>
    </row>
    <row r="365" spans="1:65" s="2" customFormat="1" ht="16.5" customHeight="1">
      <c r="A365" s="34"/>
      <c r="B365" s="35"/>
      <c r="C365" s="186" t="s">
        <v>732</v>
      </c>
      <c r="D365" s="186" t="s">
        <v>148</v>
      </c>
      <c r="E365" s="187" t="s">
        <v>733</v>
      </c>
      <c r="F365" s="188" t="s">
        <v>734</v>
      </c>
      <c r="G365" s="189" t="s">
        <v>159</v>
      </c>
      <c r="H365" s="190">
        <v>1.25</v>
      </c>
      <c r="I365" s="191"/>
      <c r="J365" s="192">
        <f t="shared" si="40"/>
        <v>0</v>
      </c>
      <c r="K365" s="188" t="s">
        <v>152</v>
      </c>
      <c r="L365" s="39"/>
      <c r="M365" s="193" t="s">
        <v>1</v>
      </c>
      <c r="N365" s="194" t="s">
        <v>42</v>
      </c>
      <c r="O365" s="71"/>
      <c r="P365" s="195">
        <f t="shared" si="41"/>
        <v>0</v>
      </c>
      <c r="Q365" s="195">
        <v>1.2E-2</v>
      </c>
      <c r="R365" s="195">
        <f t="shared" si="42"/>
        <v>1.4999999999999999E-2</v>
      </c>
      <c r="S365" s="195">
        <v>0</v>
      </c>
      <c r="T365" s="196">
        <f t="shared" si="43"/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237</v>
      </c>
      <c r="AT365" s="197" t="s">
        <v>148</v>
      </c>
      <c r="AU365" s="197" t="s">
        <v>87</v>
      </c>
      <c r="AY365" s="17" t="s">
        <v>145</v>
      </c>
      <c r="BE365" s="198">
        <f t="shared" si="44"/>
        <v>0</v>
      </c>
      <c r="BF365" s="198">
        <f t="shared" si="45"/>
        <v>0</v>
      </c>
      <c r="BG365" s="198">
        <f t="shared" si="46"/>
        <v>0</v>
      </c>
      <c r="BH365" s="198">
        <f t="shared" si="47"/>
        <v>0</v>
      </c>
      <c r="BI365" s="198">
        <f t="shared" si="48"/>
        <v>0</v>
      </c>
      <c r="BJ365" s="17" t="s">
        <v>85</v>
      </c>
      <c r="BK365" s="198">
        <f t="shared" si="49"/>
        <v>0</v>
      </c>
      <c r="BL365" s="17" t="s">
        <v>237</v>
      </c>
      <c r="BM365" s="197" t="s">
        <v>735</v>
      </c>
    </row>
    <row r="366" spans="1:65" s="13" customFormat="1">
      <c r="B366" s="199"/>
      <c r="C366" s="200"/>
      <c r="D366" s="201" t="s">
        <v>155</v>
      </c>
      <c r="E366" s="202" t="s">
        <v>1</v>
      </c>
      <c r="F366" s="203" t="s">
        <v>736</v>
      </c>
      <c r="G366" s="200"/>
      <c r="H366" s="204">
        <v>1.25</v>
      </c>
      <c r="I366" s="205"/>
      <c r="J366" s="200"/>
      <c r="K366" s="200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155</v>
      </c>
      <c r="AU366" s="210" t="s">
        <v>87</v>
      </c>
      <c r="AV366" s="13" t="s">
        <v>87</v>
      </c>
      <c r="AW366" s="13" t="s">
        <v>34</v>
      </c>
      <c r="AX366" s="13" t="s">
        <v>85</v>
      </c>
      <c r="AY366" s="210" t="s">
        <v>145</v>
      </c>
    </row>
    <row r="367" spans="1:65" s="2" customFormat="1" ht="16.5" customHeight="1">
      <c r="A367" s="34"/>
      <c r="B367" s="35"/>
      <c r="C367" s="186" t="s">
        <v>737</v>
      </c>
      <c r="D367" s="186" t="s">
        <v>148</v>
      </c>
      <c r="E367" s="187" t="s">
        <v>738</v>
      </c>
      <c r="F367" s="188" t="s">
        <v>739</v>
      </c>
      <c r="G367" s="189" t="s">
        <v>164</v>
      </c>
      <c r="H367" s="190">
        <v>4</v>
      </c>
      <c r="I367" s="191"/>
      <c r="J367" s="192">
        <f>ROUND(I367*H367,2)</f>
        <v>0</v>
      </c>
      <c r="K367" s="188" t="s">
        <v>152</v>
      </c>
      <c r="L367" s="39"/>
      <c r="M367" s="193" t="s">
        <v>1</v>
      </c>
      <c r="N367" s="194" t="s">
        <v>42</v>
      </c>
      <c r="O367" s="71"/>
      <c r="P367" s="195">
        <f>O367*H367</f>
        <v>0</v>
      </c>
      <c r="Q367" s="195">
        <v>3.1E-4</v>
      </c>
      <c r="R367" s="195">
        <f>Q367*H367</f>
        <v>1.24E-3</v>
      </c>
      <c r="S367" s="195">
        <v>0</v>
      </c>
      <c r="T367" s="196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7" t="s">
        <v>237</v>
      </c>
      <c r="AT367" s="197" t="s">
        <v>148</v>
      </c>
      <c r="AU367" s="197" t="s">
        <v>87</v>
      </c>
      <c r="AY367" s="17" t="s">
        <v>145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17" t="s">
        <v>85</v>
      </c>
      <c r="BK367" s="198">
        <f>ROUND(I367*H367,2)</f>
        <v>0</v>
      </c>
      <c r="BL367" s="17" t="s">
        <v>237</v>
      </c>
      <c r="BM367" s="197" t="s">
        <v>740</v>
      </c>
    </row>
    <row r="368" spans="1:65" s="2" customFormat="1" ht="24.2" customHeight="1">
      <c r="A368" s="34"/>
      <c r="B368" s="35"/>
      <c r="C368" s="186" t="s">
        <v>741</v>
      </c>
      <c r="D368" s="186" t="s">
        <v>148</v>
      </c>
      <c r="E368" s="187" t="s">
        <v>742</v>
      </c>
      <c r="F368" s="188" t="s">
        <v>743</v>
      </c>
      <c r="G368" s="189" t="s">
        <v>495</v>
      </c>
      <c r="H368" s="247"/>
      <c r="I368" s="191"/>
      <c r="J368" s="192">
        <f>ROUND(I368*H368,2)</f>
        <v>0</v>
      </c>
      <c r="K368" s="188" t="s">
        <v>152</v>
      </c>
      <c r="L368" s="39"/>
      <c r="M368" s="193" t="s">
        <v>1</v>
      </c>
      <c r="N368" s="194" t="s">
        <v>42</v>
      </c>
      <c r="O368" s="71"/>
      <c r="P368" s="195">
        <f>O368*H368</f>
        <v>0</v>
      </c>
      <c r="Q368" s="195">
        <v>0</v>
      </c>
      <c r="R368" s="195">
        <f>Q368*H368</f>
        <v>0</v>
      </c>
      <c r="S368" s="195">
        <v>0</v>
      </c>
      <c r="T368" s="196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237</v>
      </c>
      <c r="AT368" s="197" t="s">
        <v>148</v>
      </c>
      <c r="AU368" s="197" t="s">
        <v>87</v>
      </c>
      <c r="AY368" s="17" t="s">
        <v>145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7" t="s">
        <v>85</v>
      </c>
      <c r="BK368" s="198">
        <f>ROUND(I368*H368,2)</f>
        <v>0</v>
      </c>
      <c r="BL368" s="17" t="s">
        <v>237</v>
      </c>
      <c r="BM368" s="197" t="s">
        <v>744</v>
      </c>
    </row>
    <row r="369" spans="1:65" s="12" customFormat="1" ht="22.9" customHeight="1">
      <c r="B369" s="170"/>
      <c r="C369" s="171"/>
      <c r="D369" s="172" t="s">
        <v>76</v>
      </c>
      <c r="E369" s="184" t="s">
        <v>745</v>
      </c>
      <c r="F369" s="184" t="s">
        <v>746</v>
      </c>
      <c r="G369" s="171"/>
      <c r="H369" s="171"/>
      <c r="I369" s="174"/>
      <c r="J369" s="185">
        <f>BK369</f>
        <v>0</v>
      </c>
      <c r="K369" s="171"/>
      <c r="L369" s="176"/>
      <c r="M369" s="177"/>
      <c r="N369" s="178"/>
      <c r="O369" s="178"/>
      <c r="P369" s="179">
        <f>SUM(P370:P372)</f>
        <v>0</v>
      </c>
      <c r="Q369" s="178"/>
      <c r="R369" s="179">
        <f>SUM(R370:R372)</f>
        <v>1.9400000000000001E-2</v>
      </c>
      <c r="S369" s="178"/>
      <c r="T369" s="180">
        <f>SUM(T370:T372)</f>
        <v>0</v>
      </c>
      <c r="AR369" s="181" t="s">
        <v>87</v>
      </c>
      <c r="AT369" s="182" t="s">
        <v>76</v>
      </c>
      <c r="AU369" s="182" t="s">
        <v>85</v>
      </c>
      <c r="AY369" s="181" t="s">
        <v>145</v>
      </c>
      <c r="BK369" s="183">
        <f>SUM(BK370:BK372)</f>
        <v>0</v>
      </c>
    </row>
    <row r="370" spans="1:65" s="2" customFormat="1" ht="33" customHeight="1">
      <c r="A370" s="34"/>
      <c r="B370" s="35"/>
      <c r="C370" s="186" t="s">
        <v>747</v>
      </c>
      <c r="D370" s="186" t="s">
        <v>148</v>
      </c>
      <c r="E370" s="187" t="s">
        <v>748</v>
      </c>
      <c r="F370" s="188" t="s">
        <v>749</v>
      </c>
      <c r="G370" s="189" t="s">
        <v>545</v>
      </c>
      <c r="H370" s="190">
        <v>2</v>
      </c>
      <c r="I370" s="191"/>
      <c r="J370" s="192">
        <f>ROUND(I370*H370,2)</f>
        <v>0</v>
      </c>
      <c r="K370" s="188" t="s">
        <v>152</v>
      </c>
      <c r="L370" s="39"/>
      <c r="M370" s="193" t="s">
        <v>1</v>
      </c>
      <c r="N370" s="194" t="s">
        <v>42</v>
      </c>
      <c r="O370" s="71"/>
      <c r="P370" s="195">
        <f>O370*H370</f>
        <v>0</v>
      </c>
      <c r="Q370" s="195">
        <v>9.1999999999999998E-3</v>
      </c>
      <c r="R370" s="195">
        <f>Q370*H370</f>
        <v>1.84E-2</v>
      </c>
      <c r="S370" s="195">
        <v>0</v>
      </c>
      <c r="T370" s="196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7" t="s">
        <v>237</v>
      </c>
      <c r="AT370" s="197" t="s">
        <v>148</v>
      </c>
      <c r="AU370" s="197" t="s">
        <v>87</v>
      </c>
      <c r="AY370" s="17" t="s">
        <v>145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17" t="s">
        <v>85</v>
      </c>
      <c r="BK370" s="198">
        <f>ROUND(I370*H370,2)</f>
        <v>0</v>
      </c>
      <c r="BL370" s="17" t="s">
        <v>237</v>
      </c>
      <c r="BM370" s="197" t="s">
        <v>750</v>
      </c>
    </row>
    <row r="371" spans="1:65" s="2" customFormat="1" ht="16.5" customHeight="1">
      <c r="A371" s="34"/>
      <c r="B371" s="35"/>
      <c r="C371" s="186" t="s">
        <v>751</v>
      </c>
      <c r="D371" s="186" t="s">
        <v>148</v>
      </c>
      <c r="E371" s="187" t="s">
        <v>752</v>
      </c>
      <c r="F371" s="188" t="s">
        <v>753</v>
      </c>
      <c r="G371" s="189" t="s">
        <v>545</v>
      </c>
      <c r="H371" s="190">
        <v>2</v>
      </c>
      <c r="I371" s="191"/>
      <c r="J371" s="192">
        <f>ROUND(I371*H371,2)</f>
        <v>0</v>
      </c>
      <c r="K371" s="188" t="s">
        <v>152</v>
      </c>
      <c r="L371" s="39"/>
      <c r="M371" s="193" t="s">
        <v>1</v>
      </c>
      <c r="N371" s="194" t="s">
        <v>42</v>
      </c>
      <c r="O371" s="71"/>
      <c r="P371" s="195">
        <f>O371*H371</f>
        <v>0</v>
      </c>
      <c r="Q371" s="195">
        <v>5.0000000000000001E-4</v>
      </c>
      <c r="R371" s="195">
        <f>Q371*H371</f>
        <v>1E-3</v>
      </c>
      <c r="S371" s="195">
        <v>0</v>
      </c>
      <c r="T371" s="19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7" t="s">
        <v>237</v>
      </c>
      <c r="AT371" s="197" t="s">
        <v>148</v>
      </c>
      <c r="AU371" s="197" t="s">
        <v>87</v>
      </c>
      <c r="AY371" s="17" t="s">
        <v>145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17" t="s">
        <v>85</v>
      </c>
      <c r="BK371" s="198">
        <f>ROUND(I371*H371,2)</f>
        <v>0</v>
      </c>
      <c r="BL371" s="17" t="s">
        <v>237</v>
      </c>
      <c r="BM371" s="197" t="s">
        <v>754</v>
      </c>
    </row>
    <row r="372" spans="1:65" s="2" customFormat="1" ht="24.2" customHeight="1">
      <c r="A372" s="34"/>
      <c r="B372" s="35"/>
      <c r="C372" s="186" t="s">
        <v>755</v>
      </c>
      <c r="D372" s="186" t="s">
        <v>148</v>
      </c>
      <c r="E372" s="187" t="s">
        <v>756</v>
      </c>
      <c r="F372" s="188" t="s">
        <v>757</v>
      </c>
      <c r="G372" s="189" t="s">
        <v>495</v>
      </c>
      <c r="H372" s="247"/>
      <c r="I372" s="191"/>
      <c r="J372" s="192">
        <f>ROUND(I372*H372,2)</f>
        <v>0</v>
      </c>
      <c r="K372" s="188" t="s">
        <v>152</v>
      </c>
      <c r="L372" s="39"/>
      <c r="M372" s="193" t="s">
        <v>1</v>
      </c>
      <c r="N372" s="194" t="s">
        <v>42</v>
      </c>
      <c r="O372" s="71"/>
      <c r="P372" s="195">
        <f>O372*H372</f>
        <v>0</v>
      </c>
      <c r="Q372" s="195">
        <v>0</v>
      </c>
      <c r="R372" s="195">
        <f>Q372*H372</f>
        <v>0</v>
      </c>
      <c r="S372" s="195">
        <v>0</v>
      </c>
      <c r="T372" s="196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7" t="s">
        <v>237</v>
      </c>
      <c r="AT372" s="197" t="s">
        <v>148</v>
      </c>
      <c r="AU372" s="197" t="s">
        <v>87</v>
      </c>
      <c r="AY372" s="17" t="s">
        <v>145</v>
      </c>
      <c r="BE372" s="198">
        <f>IF(N372="základní",J372,0)</f>
        <v>0</v>
      </c>
      <c r="BF372" s="198">
        <f>IF(N372="snížená",J372,0)</f>
        <v>0</v>
      </c>
      <c r="BG372" s="198">
        <f>IF(N372="zákl. přenesená",J372,0)</f>
        <v>0</v>
      </c>
      <c r="BH372" s="198">
        <f>IF(N372="sníž. přenesená",J372,0)</f>
        <v>0</v>
      </c>
      <c r="BI372" s="198">
        <f>IF(N372="nulová",J372,0)</f>
        <v>0</v>
      </c>
      <c r="BJ372" s="17" t="s">
        <v>85</v>
      </c>
      <c r="BK372" s="198">
        <f>ROUND(I372*H372,2)</f>
        <v>0</v>
      </c>
      <c r="BL372" s="17" t="s">
        <v>237</v>
      </c>
      <c r="BM372" s="197" t="s">
        <v>758</v>
      </c>
    </row>
    <row r="373" spans="1:65" s="12" customFormat="1" ht="22.9" customHeight="1">
      <c r="B373" s="170"/>
      <c r="C373" s="171"/>
      <c r="D373" s="172" t="s">
        <v>76</v>
      </c>
      <c r="E373" s="184" t="s">
        <v>759</v>
      </c>
      <c r="F373" s="184" t="s">
        <v>760</v>
      </c>
      <c r="G373" s="171"/>
      <c r="H373" s="171"/>
      <c r="I373" s="174"/>
      <c r="J373" s="185">
        <f>BK373</f>
        <v>0</v>
      </c>
      <c r="K373" s="171"/>
      <c r="L373" s="176"/>
      <c r="M373" s="177"/>
      <c r="N373" s="178"/>
      <c r="O373" s="178"/>
      <c r="P373" s="179">
        <f>SUM(P374:P377)</f>
        <v>0</v>
      </c>
      <c r="Q373" s="178"/>
      <c r="R373" s="179">
        <f>SUM(R374:R377)</f>
        <v>1.9519999999999999E-2</v>
      </c>
      <c r="S373" s="178"/>
      <c r="T373" s="180">
        <f>SUM(T374:T377)</f>
        <v>0</v>
      </c>
      <c r="AR373" s="181" t="s">
        <v>87</v>
      </c>
      <c r="AT373" s="182" t="s">
        <v>76</v>
      </c>
      <c r="AU373" s="182" t="s">
        <v>85</v>
      </c>
      <c r="AY373" s="181" t="s">
        <v>145</v>
      </c>
      <c r="BK373" s="183">
        <f>SUM(BK374:BK377)</f>
        <v>0</v>
      </c>
    </row>
    <row r="374" spans="1:65" s="2" customFormat="1" ht="33" customHeight="1">
      <c r="A374" s="34"/>
      <c r="B374" s="35"/>
      <c r="C374" s="186" t="s">
        <v>761</v>
      </c>
      <c r="D374" s="186" t="s">
        <v>148</v>
      </c>
      <c r="E374" s="187" t="s">
        <v>762</v>
      </c>
      <c r="F374" s="188" t="s">
        <v>763</v>
      </c>
      <c r="G374" s="189" t="s">
        <v>164</v>
      </c>
      <c r="H374" s="190">
        <v>3</v>
      </c>
      <c r="I374" s="191"/>
      <c r="J374" s="192">
        <f>ROUND(I374*H374,2)</f>
        <v>0</v>
      </c>
      <c r="K374" s="188" t="s">
        <v>152</v>
      </c>
      <c r="L374" s="39"/>
      <c r="M374" s="193" t="s">
        <v>1</v>
      </c>
      <c r="N374" s="194" t="s">
        <v>42</v>
      </c>
      <c r="O374" s="71"/>
      <c r="P374" s="195">
        <f>O374*H374</f>
        <v>0</v>
      </c>
      <c r="Q374" s="195">
        <v>7.7999999999999999E-4</v>
      </c>
      <c r="R374" s="195">
        <f>Q374*H374</f>
        <v>2.3400000000000001E-3</v>
      </c>
      <c r="S374" s="195">
        <v>0</v>
      </c>
      <c r="T374" s="196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7" t="s">
        <v>237</v>
      </c>
      <c r="AT374" s="197" t="s">
        <v>148</v>
      </c>
      <c r="AU374" s="197" t="s">
        <v>87</v>
      </c>
      <c r="AY374" s="17" t="s">
        <v>145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17" t="s">
        <v>85</v>
      </c>
      <c r="BK374" s="198">
        <f>ROUND(I374*H374,2)</f>
        <v>0</v>
      </c>
      <c r="BL374" s="17" t="s">
        <v>237</v>
      </c>
      <c r="BM374" s="197" t="s">
        <v>764</v>
      </c>
    </row>
    <row r="375" spans="1:65" s="2" customFormat="1" ht="16.5" customHeight="1">
      <c r="A375" s="34"/>
      <c r="B375" s="35"/>
      <c r="C375" s="186" t="s">
        <v>765</v>
      </c>
      <c r="D375" s="186" t="s">
        <v>148</v>
      </c>
      <c r="E375" s="187" t="s">
        <v>766</v>
      </c>
      <c r="F375" s="188" t="s">
        <v>767</v>
      </c>
      <c r="G375" s="189" t="s">
        <v>164</v>
      </c>
      <c r="H375" s="190">
        <v>1</v>
      </c>
      <c r="I375" s="191"/>
      <c r="J375" s="192">
        <f>ROUND(I375*H375,2)</f>
        <v>0</v>
      </c>
      <c r="K375" s="188" t="s">
        <v>152</v>
      </c>
      <c r="L375" s="39"/>
      <c r="M375" s="193" t="s">
        <v>1</v>
      </c>
      <c r="N375" s="194" t="s">
        <v>42</v>
      </c>
      <c r="O375" s="71"/>
      <c r="P375" s="195">
        <f>O375*H375</f>
        <v>0</v>
      </c>
      <c r="Q375" s="195">
        <v>5.1799999999999997E-3</v>
      </c>
      <c r="R375" s="195">
        <f>Q375*H375</f>
        <v>5.1799999999999997E-3</v>
      </c>
      <c r="S375" s="195">
        <v>0</v>
      </c>
      <c r="T375" s="196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7" t="s">
        <v>237</v>
      </c>
      <c r="AT375" s="197" t="s">
        <v>148</v>
      </c>
      <c r="AU375" s="197" t="s">
        <v>87</v>
      </c>
      <c r="AY375" s="17" t="s">
        <v>145</v>
      </c>
      <c r="BE375" s="198">
        <f>IF(N375="základní",J375,0)</f>
        <v>0</v>
      </c>
      <c r="BF375" s="198">
        <f>IF(N375="snížená",J375,0)</f>
        <v>0</v>
      </c>
      <c r="BG375" s="198">
        <f>IF(N375="zákl. přenesená",J375,0)</f>
        <v>0</v>
      </c>
      <c r="BH375" s="198">
        <f>IF(N375="sníž. přenesená",J375,0)</f>
        <v>0</v>
      </c>
      <c r="BI375" s="198">
        <f>IF(N375="nulová",J375,0)</f>
        <v>0</v>
      </c>
      <c r="BJ375" s="17" t="s">
        <v>85</v>
      </c>
      <c r="BK375" s="198">
        <f>ROUND(I375*H375,2)</f>
        <v>0</v>
      </c>
      <c r="BL375" s="17" t="s">
        <v>237</v>
      </c>
      <c r="BM375" s="197" t="s">
        <v>768</v>
      </c>
    </row>
    <row r="376" spans="1:65" s="13" customFormat="1">
      <c r="B376" s="199"/>
      <c r="C376" s="200"/>
      <c r="D376" s="201" t="s">
        <v>155</v>
      </c>
      <c r="E376" s="202" t="s">
        <v>1</v>
      </c>
      <c r="F376" s="203" t="s">
        <v>769</v>
      </c>
      <c r="G376" s="200"/>
      <c r="H376" s="204">
        <v>1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155</v>
      </c>
      <c r="AU376" s="210" t="s">
        <v>87</v>
      </c>
      <c r="AV376" s="13" t="s">
        <v>87</v>
      </c>
      <c r="AW376" s="13" t="s">
        <v>34</v>
      </c>
      <c r="AX376" s="13" t="s">
        <v>85</v>
      </c>
      <c r="AY376" s="210" t="s">
        <v>145</v>
      </c>
    </row>
    <row r="377" spans="1:65" s="2" customFormat="1" ht="16.5" customHeight="1">
      <c r="A377" s="34"/>
      <c r="B377" s="35"/>
      <c r="C377" s="233" t="s">
        <v>770</v>
      </c>
      <c r="D377" s="233" t="s">
        <v>255</v>
      </c>
      <c r="E377" s="234" t="s">
        <v>771</v>
      </c>
      <c r="F377" s="235" t="s">
        <v>772</v>
      </c>
      <c r="G377" s="236" t="s">
        <v>164</v>
      </c>
      <c r="H377" s="237">
        <v>1</v>
      </c>
      <c r="I377" s="238"/>
      <c r="J377" s="239">
        <f>ROUND(I377*H377,2)</f>
        <v>0</v>
      </c>
      <c r="K377" s="235" t="s">
        <v>152</v>
      </c>
      <c r="L377" s="240"/>
      <c r="M377" s="241" t="s">
        <v>1</v>
      </c>
      <c r="N377" s="242" t="s">
        <v>42</v>
      </c>
      <c r="O377" s="71"/>
      <c r="P377" s="195">
        <f>O377*H377</f>
        <v>0</v>
      </c>
      <c r="Q377" s="195">
        <v>1.2E-2</v>
      </c>
      <c r="R377" s="195">
        <f>Q377*H377</f>
        <v>1.2E-2</v>
      </c>
      <c r="S377" s="195">
        <v>0</v>
      </c>
      <c r="T377" s="196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7" t="s">
        <v>773</v>
      </c>
      <c r="AT377" s="197" t="s">
        <v>255</v>
      </c>
      <c r="AU377" s="197" t="s">
        <v>87</v>
      </c>
      <c r="AY377" s="17" t="s">
        <v>145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17" t="s">
        <v>85</v>
      </c>
      <c r="BK377" s="198">
        <f>ROUND(I377*H377,2)</f>
        <v>0</v>
      </c>
      <c r="BL377" s="17" t="s">
        <v>773</v>
      </c>
      <c r="BM377" s="197" t="s">
        <v>774</v>
      </c>
    </row>
    <row r="378" spans="1:65" s="12" customFormat="1" ht="22.9" customHeight="1">
      <c r="B378" s="170"/>
      <c r="C378" s="171"/>
      <c r="D378" s="172" t="s">
        <v>76</v>
      </c>
      <c r="E378" s="184" t="s">
        <v>775</v>
      </c>
      <c r="F378" s="184" t="s">
        <v>776</v>
      </c>
      <c r="G378" s="171"/>
      <c r="H378" s="171"/>
      <c r="I378" s="174"/>
      <c r="J378" s="185">
        <f>BK378</f>
        <v>0</v>
      </c>
      <c r="K378" s="171"/>
      <c r="L378" s="176"/>
      <c r="M378" s="177"/>
      <c r="N378" s="178"/>
      <c r="O378" s="178"/>
      <c r="P378" s="179">
        <f>SUM(P379:P403)</f>
        <v>0</v>
      </c>
      <c r="Q378" s="178"/>
      <c r="R378" s="179">
        <f>SUM(R379:R403)</f>
        <v>1E-4</v>
      </c>
      <c r="S378" s="178"/>
      <c r="T378" s="180">
        <f>SUM(T379:T403)</f>
        <v>0</v>
      </c>
      <c r="AR378" s="181" t="s">
        <v>87</v>
      </c>
      <c r="AT378" s="182" t="s">
        <v>76</v>
      </c>
      <c r="AU378" s="182" t="s">
        <v>85</v>
      </c>
      <c r="AY378" s="181" t="s">
        <v>145</v>
      </c>
      <c r="BK378" s="183">
        <f>SUM(BK379:BK403)</f>
        <v>0</v>
      </c>
    </row>
    <row r="379" spans="1:65" s="2" customFormat="1" ht="24.2" customHeight="1">
      <c r="A379" s="34"/>
      <c r="B379" s="35"/>
      <c r="C379" s="186" t="s">
        <v>777</v>
      </c>
      <c r="D379" s="186" t="s">
        <v>148</v>
      </c>
      <c r="E379" s="187" t="s">
        <v>778</v>
      </c>
      <c r="F379" s="188" t="s">
        <v>779</v>
      </c>
      <c r="G379" s="189" t="s">
        <v>164</v>
      </c>
      <c r="H379" s="190">
        <v>1</v>
      </c>
      <c r="I379" s="191"/>
      <c r="J379" s="192">
        <f>ROUND(I379*H379,2)</f>
        <v>0</v>
      </c>
      <c r="K379" s="188" t="s">
        <v>1735</v>
      </c>
      <c r="L379" s="39"/>
      <c r="M379" s="193" t="s">
        <v>1</v>
      </c>
      <c r="N379" s="194" t="s">
        <v>42</v>
      </c>
      <c r="O379" s="71"/>
      <c r="P379" s="195">
        <f>O379*H379</f>
        <v>0</v>
      </c>
      <c r="Q379" s="195">
        <v>0</v>
      </c>
      <c r="R379" s="195">
        <f>Q379*H379</f>
        <v>0</v>
      </c>
      <c r="S379" s="195">
        <v>0</v>
      </c>
      <c r="T379" s="196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7" t="s">
        <v>237</v>
      </c>
      <c r="AT379" s="197" t="s">
        <v>148</v>
      </c>
      <c r="AU379" s="197" t="s">
        <v>87</v>
      </c>
      <c r="AY379" s="17" t="s">
        <v>145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17" t="s">
        <v>85</v>
      </c>
      <c r="BK379" s="198">
        <f>ROUND(I379*H379,2)</f>
        <v>0</v>
      </c>
      <c r="BL379" s="17" t="s">
        <v>237</v>
      </c>
      <c r="BM379" s="197" t="s">
        <v>780</v>
      </c>
    </row>
    <row r="380" spans="1:65" s="2" customFormat="1" ht="16.5" customHeight="1">
      <c r="A380" s="34"/>
      <c r="B380" s="35"/>
      <c r="C380" s="186" t="s">
        <v>781</v>
      </c>
      <c r="D380" s="186" t="s">
        <v>148</v>
      </c>
      <c r="E380" s="187" t="s">
        <v>782</v>
      </c>
      <c r="F380" s="188" t="s">
        <v>783</v>
      </c>
      <c r="G380" s="189" t="s">
        <v>164</v>
      </c>
      <c r="H380" s="190">
        <v>1</v>
      </c>
      <c r="I380" s="191"/>
      <c r="J380" s="192">
        <f>ROUND(I380*H380,2)</f>
        <v>0</v>
      </c>
      <c r="K380" s="188" t="s">
        <v>1735</v>
      </c>
      <c r="L380" s="39"/>
      <c r="M380" s="193" t="s">
        <v>1</v>
      </c>
      <c r="N380" s="194" t="s">
        <v>42</v>
      </c>
      <c r="O380" s="71"/>
      <c r="P380" s="195">
        <f>O380*H380</f>
        <v>0</v>
      </c>
      <c r="Q380" s="195">
        <v>1E-4</v>
      </c>
      <c r="R380" s="195">
        <f>Q380*H380</f>
        <v>1E-4</v>
      </c>
      <c r="S380" s="195">
        <v>0</v>
      </c>
      <c r="T380" s="196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7" t="s">
        <v>237</v>
      </c>
      <c r="AT380" s="197" t="s">
        <v>148</v>
      </c>
      <c r="AU380" s="197" t="s">
        <v>87</v>
      </c>
      <c r="AY380" s="17" t="s">
        <v>145</v>
      </c>
      <c r="BE380" s="198">
        <f>IF(N380="základní",J380,0)</f>
        <v>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7" t="s">
        <v>85</v>
      </c>
      <c r="BK380" s="198">
        <f>ROUND(I380*H380,2)</f>
        <v>0</v>
      </c>
      <c r="BL380" s="17" t="s">
        <v>237</v>
      </c>
      <c r="BM380" s="197" t="s">
        <v>784</v>
      </c>
    </row>
    <row r="381" spans="1:65" s="2" customFormat="1" ht="21.75" customHeight="1">
      <c r="A381" s="34"/>
      <c r="B381" s="35"/>
      <c r="C381" s="186" t="s">
        <v>785</v>
      </c>
      <c r="D381" s="186" t="s">
        <v>148</v>
      </c>
      <c r="E381" s="187" t="s">
        <v>786</v>
      </c>
      <c r="F381" s="188" t="s">
        <v>787</v>
      </c>
      <c r="G381" s="189" t="s">
        <v>164</v>
      </c>
      <c r="H381" s="190">
        <v>2</v>
      </c>
      <c r="I381" s="191"/>
      <c r="J381" s="192">
        <f>ROUND(I381*H381,2)</f>
        <v>0</v>
      </c>
      <c r="K381" s="188" t="s">
        <v>1735</v>
      </c>
      <c r="L381" s="39"/>
      <c r="M381" s="193" t="s">
        <v>1</v>
      </c>
      <c r="N381" s="194" t="s">
        <v>42</v>
      </c>
      <c r="O381" s="71"/>
      <c r="P381" s="195">
        <f>O381*H381</f>
        <v>0</v>
      </c>
      <c r="Q381" s="195">
        <v>0</v>
      </c>
      <c r="R381" s="195">
        <f>Q381*H381</f>
        <v>0</v>
      </c>
      <c r="S381" s="195">
        <v>0</v>
      </c>
      <c r="T381" s="196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7" t="s">
        <v>237</v>
      </c>
      <c r="AT381" s="197" t="s">
        <v>148</v>
      </c>
      <c r="AU381" s="197" t="s">
        <v>87</v>
      </c>
      <c r="AY381" s="17" t="s">
        <v>145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17" t="s">
        <v>85</v>
      </c>
      <c r="BK381" s="198">
        <f>ROUND(I381*H381,2)</f>
        <v>0</v>
      </c>
      <c r="BL381" s="17" t="s">
        <v>237</v>
      </c>
      <c r="BM381" s="197" t="s">
        <v>788</v>
      </c>
    </row>
    <row r="382" spans="1:65" s="2" customFormat="1" ht="37.9" customHeight="1">
      <c r="A382" s="34"/>
      <c r="B382" s="35"/>
      <c r="C382" s="186" t="s">
        <v>789</v>
      </c>
      <c r="D382" s="186" t="s">
        <v>148</v>
      </c>
      <c r="E382" s="187" t="s">
        <v>790</v>
      </c>
      <c r="F382" s="188" t="s">
        <v>791</v>
      </c>
      <c r="G382" s="189" t="s">
        <v>792</v>
      </c>
      <c r="H382" s="190">
        <v>8</v>
      </c>
      <c r="I382" s="191"/>
      <c r="J382" s="192">
        <f>ROUND(I382*H382,2)</f>
        <v>0</v>
      </c>
      <c r="K382" s="188" t="s">
        <v>1735</v>
      </c>
      <c r="L382" s="39"/>
      <c r="M382" s="193" t="s">
        <v>1</v>
      </c>
      <c r="N382" s="194" t="s">
        <v>42</v>
      </c>
      <c r="O382" s="71"/>
      <c r="P382" s="195">
        <f>O382*H382</f>
        <v>0</v>
      </c>
      <c r="Q382" s="195">
        <v>0</v>
      </c>
      <c r="R382" s="195">
        <f>Q382*H382</f>
        <v>0</v>
      </c>
      <c r="S382" s="195">
        <v>0</v>
      </c>
      <c r="T382" s="196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7" t="s">
        <v>153</v>
      </c>
      <c r="AT382" s="197" t="s">
        <v>148</v>
      </c>
      <c r="AU382" s="197" t="s">
        <v>87</v>
      </c>
      <c r="AY382" s="17" t="s">
        <v>145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17" t="s">
        <v>85</v>
      </c>
      <c r="BK382" s="198">
        <f>ROUND(I382*H382,2)</f>
        <v>0</v>
      </c>
      <c r="BL382" s="17" t="s">
        <v>153</v>
      </c>
      <c r="BM382" s="197" t="s">
        <v>793</v>
      </c>
    </row>
    <row r="383" spans="1:65" s="2" customFormat="1" ht="29.25">
      <c r="A383" s="34"/>
      <c r="B383" s="35"/>
      <c r="C383" s="36"/>
      <c r="D383" s="201" t="s">
        <v>259</v>
      </c>
      <c r="E383" s="36"/>
      <c r="F383" s="243" t="s">
        <v>794</v>
      </c>
      <c r="G383" s="36"/>
      <c r="H383" s="36"/>
      <c r="I383" s="244"/>
      <c r="J383" s="36"/>
      <c r="K383" s="36"/>
      <c r="L383" s="39"/>
      <c r="M383" s="245"/>
      <c r="N383" s="246"/>
      <c r="O383" s="71"/>
      <c r="P383" s="71"/>
      <c r="Q383" s="71"/>
      <c r="R383" s="71"/>
      <c r="S383" s="71"/>
      <c r="T383" s="72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259</v>
      </c>
      <c r="AU383" s="17" t="s">
        <v>87</v>
      </c>
    </row>
    <row r="384" spans="1:65" s="2" customFormat="1" ht="16.5" customHeight="1">
      <c r="A384" s="34"/>
      <c r="B384" s="35"/>
      <c r="C384" s="186" t="s">
        <v>795</v>
      </c>
      <c r="D384" s="186" t="s">
        <v>148</v>
      </c>
      <c r="E384" s="187" t="s">
        <v>796</v>
      </c>
      <c r="F384" s="188" t="s">
        <v>797</v>
      </c>
      <c r="G384" s="189" t="s">
        <v>792</v>
      </c>
      <c r="H384" s="190">
        <v>16</v>
      </c>
      <c r="I384" s="191"/>
      <c r="J384" s="192">
        <f>ROUND(I384*H384,2)</f>
        <v>0</v>
      </c>
      <c r="K384" s="188" t="s">
        <v>1735</v>
      </c>
      <c r="L384" s="39"/>
      <c r="M384" s="193" t="s">
        <v>1</v>
      </c>
      <c r="N384" s="194" t="s">
        <v>42</v>
      </c>
      <c r="O384" s="71"/>
      <c r="P384" s="195">
        <f>O384*H384</f>
        <v>0</v>
      </c>
      <c r="Q384" s="195">
        <v>0</v>
      </c>
      <c r="R384" s="195">
        <f>Q384*H384</f>
        <v>0</v>
      </c>
      <c r="S384" s="195">
        <v>0</v>
      </c>
      <c r="T384" s="196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7" t="s">
        <v>153</v>
      </c>
      <c r="AT384" s="197" t="s">
        <v>148</v>
      </c>
      <c r="AU384" s="197" t="s">
        <v>87</v>
      </c>
      <c r="AY384" s="17" t="s">
        <v>145</v>
      </c>
      <c r="BE384" s="198">
        <f>IF(N384="základní",J384,0)</f>
        <v>0</v>
      </c>
      <c r="BF384" s="198">
        <f>IF(N384="snížená",J384,0)</f>
        <v>0</v>
      </c>
      <c r="BG384" s="198">
        <f>IF(N384="zákl. přenesená",J384,0)</f>
        <v>0</v>
      </c>
      <c r="BH384" s="198">
        <f>IF(N384="sníž. přenesená",J384,0)</f>
        <v>0</v>
      </c>
      <c r="BI384" s="198">
        <f>IF(N384="nulová",J384,0)</f>
        <v>0</v>
      </c>
      <c r="BJ384" s="17" t="s">
        <v>85</v>
      </c>
      <c r="BK384" s="198">
        <f>ROUND(I384*H384,2)</f>
        <v>0</v>
      </c>
      <c r="BL384" s="17" t="s">
        <v>153</v>
      </c>
      <c r="BM384" s="197" t="s">
        <v>798</v>
      </c>
    </row>
    <row r="385" spans="1:65" s="2" customFormat="1" ht="19.5">
      <c r="A385" s="34"/>
      <c r="B385" s="35"/>
      <c r="C385" s="36"/>
      <c r="D385" s="201" t="s">
        <v>259</v>
      </c>
      <c r="E385" s="36"/>
      <c r="F385" s="243" t="s">
        <v>799</v>
      </c>
      <c r="G385" s="36"/>
      <c r="H385" s="36"/>
      <c r="I385" s="244"/>
      <c r="J385" s="36"/>
      <c r="K385" s="36"/>
      <c r="L385" s="39"/>
      <c r="M385" s="245"/>
      <c r="N385" s="246"/>
      <c r="O385" s="71"/>
      <c r="P385" s="71"/>
      <c r="Q385" s="71"/>
      <c r="R385" s="71"/>
      <c r="S385" s="71"/>
      <c r="T385" s="72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259</v>
      </c>
      <c r="AU385" s="17" t="s">
        <v>87</v>
      </c>
    </row>
    <row r="386" spans="1:65" s="13" customFormat="1">
      <c r="B386" s="199"/>
      <c r="C386" s="200"/>
      <c r="D386" s="201" t="s">
        <v>155</v>
      </c>
      <c r="E386" s="200"/>
      <c r="F386" s="203" t="s">
        <v>800</v>
      </c>
      <c r="G386" s="200"/>
      <c r="H386" s="204">
        <v>16</v>
      </c>
      <c r="I386" s="205"/>
      <c r="J386" s="200"/>
      <c r="K386" s="200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155</v>
      </c>
      <c r="AU386" s="210" t="s">
        <v>87</v>
      </c>
      <c r="AV386" s="13" t="s">
        <v>87</v>
      </c>
      <c r="AW386" s="13" t="s">
        <v>4</v>
      </c>
      <c r="AX386" s="13" t="s">
        <v>85</v>
      </c>
      <c r="AY386" s="210" t="s">
        <v>145</v>
      </c>
    </row>
    <row r="387" spans="1:65" s="2" customFormat="1" ht="16.5" customHeight="1">
      <c r="A387" s="34"/>
      <c r="B387" s="35"/>
      <c r="C387" s="186" t="s">
        <v>801</v>
      </c>
      <c r="D387" s="186" t="s">
        <v>148</v>
      </c>
      <c r="E387" s="187" t="s">
        <v>802</v>
      </c>
      <c r="F387" s="188" t="s">
        <v>803</v>
      </c>
      <c r="G387" s="189" t="s">
        <v>792</v>
      </c>
      <c r="H387" s="190">
        <v>19</v>
      </c>
      <c r="I387" s="191"/>
      <c r="J387" s="192">
        <f>ROUND(I387*H387,2)</f>
        <v>0</v>
      </c>
      <c r="K387" s="188" t="s">
        <v>1735</v>
      </c>
      <c r="L387" s="39"/>
      <c r="M387" s="193" t="s">
        <v>1</v>
      </c>
      <c r="N387" s="194" t="s">
        <v>42</v>
      </c>
      <c r="O387" s="71"/>
      <c r="P387" s="195">
        <f>O387*H387</f>
        <v>0</v>
      </c>
      <c r="Q387" s="195">
        <v>0</v>
      </c>
      <c r="R387" s="195">
        <f>Q387*H387</f>
        <v>0</v>
      </c>
      <c r="S387" s="195">
        <v>0</v>
      </c>
      <c r="T387" s="196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7" t="s">
        <v>153</v>
      </c>
      <c r="AT387" s="197" t="s">
        <v>148</v>
      </c>
      <c r="AU387" s="197" t="s">
        <v>87</v>
      </c>
      <c r="AY387" s="17" t="s">
        <v>145</v>
      </c>
      <c r="BE387" s="198">
        <f>IF(N387="základní",J387,0)</f>
        <v>0</v>
      </c>
      <c r="BF387" s="198">
        <f>IF(N387="snížená",J387,0)</f>
        <v>0</v>
      </c>
      <c r="BG387" s="198">
        <f>IF(N387="zákl. přenesená",J387,0)</f>
        <v>0</v>
      </c>
      <c r="BH387" s="198">
        <f>IF(N387="sníž. přenesená",J387,0)</f>
        <v>0</v>
      </c>
      <c r="BI387" s="198">
        <f>IF(N387="nulová",J387,0)</f>
        <v>0</v>
      </c>
      <c r="BJ387" s="17" t="s">
        <v>85</v>
      </c>
      <c r="BK387" s="198">
        <f>ROUND(I387*H387,2)</f>
        <v>0</v>
      </c>
      <c r="BL387" s="17" t="s">
        <v>153</v>
      </c>
      <c r="BM387" s="197" t="s">
        <v>804</v>
      </c>
    </row>
    <row r="388" spans="1:65" s="13" customFormat="1">
      <c r="B388" s="199"/>
      <c r="C388" s="200"/>
      <c r="D388" s="201" t="s">
        <v>155</v>
      </c>
      <c r="E388" s="202" t="s">
        <v>1</v>
      </c>
      <c r="F388" s="203" t="s">
        <v>805</v>
      </c>
      <c r="G388" s="200"/>
      <c r="H388" s="204">
        <v>19</v>
      </c>
      <c r="I388" s="205"/>
      <c r="J388" s="200"/>
      <c r="K388" s="200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155</v>
      </c>
      <c r="AU388" s="210" t="s">
        <v>87</v>
      </c>
      <c r="AV388" s="13" t="s">
        <v>87</v>
      </c>
      <c r="AW388" s="13" t="s">
        <v>34</v>
      </c>
      <c r="AX388" s="13" t="s">
        <v>85</v>
      </c>
      <c r="AY388" s="210" t="s">
        <v>145</v>
      </c>
    </row>
    <row r="389" spans="1:65" s="2" customFormat="1" ht="37.9" customHeight="1">
      <c r="A389" s="34"/>
      <c r="B389" s="35"/>
      <c r="C389" s="186" t="s">
        <v>806</v>
      </c>
      <c r="D389" s="186" t="s">
        <v>148</v>
      </c>
      <c r="E389" s="187" t="s">
        <v>807</v>
      </c>
      <c r="F389" s="188" t="s">
        <v>808</v>
      </c>
      <c r="G389" s="189" t="s">
        <v>183</v>
      </c>
      <c r="H389" s="190">
        <v>755</v>
      </c>
      <c r="I389" s="191"/>
      <c r="J389" s="192">
        <f>ROUND(I389*H389,2)</f>
        <v>0</v>
      </c>
      <c r="K389" s="188" t="s">
        <v>1735</v>
      </c>
      <c r="L389" s="39"/>
      <c r="M389" s="193" t="s">
        <v>1</v>
      </c>
      <c r="N389" s="194" t="s">
        <v>42</v>
      </c>
      <c r="O389" s="71"/>
      <c r="P389" s="195">
        <f>O389*H389</f>
        <v>0</v>
      </c>
      <c r="Q389" s="195">
        <v>0</v>
      </c>
      <c r="R389" s="195">
        <f>Q389*H389</f>
        <v>0</v>
      </c>
      <c r="S389" s="195">
        <v>0</v>
      </c>
      <c r="T389" s="196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7" t="s">
        <v>153</v>
      </c>
      <c r="AT389" s="197" t="s">
        <v>148</v>
      </c>
      <c r="AU389" s="197" t="s">
        <v>87</v>
      </c>
      <c r="AY389" s="17" t="s">
        <v>145</v>
      </c>
      <c r="BE389" s="198">
        <f>IF(N389="základní",J389,0)</f>
        <v>0</v>
      </c>
      <c r="BF389" s="198">
        <f>IF(N389="snížená",J389,0)</f>
        <v>0</v>
      </c>
      <c r="BG389" s="198">
        <f>IF(N389="zákl. přenesená",J389,0)</f>
        <v>0</v>
      </c>
      <c r="BH389" s="198">
        <f>IF(N389="sníž. přenesená",J389,0)</f>
        <v>0</v>
      </c>
      <c r="BI389" s="198">
        <f>IF(N389="nulová",J389,0)</f>
        <v>0</v>
      </c>
      <c r="BJ389" s="17" t="s">
        <v>85</v>
      </c>
      <c r="BK389" s="198">
        <f>ROUND(I389*H389,2)</f>
        <v>0</v>
      </c>
      <c r="BL389" s="17" t="s">
        <v>153</v>
      </c>
      <c r="BM389" s="197" t="s">
        <v>809</v>
      </c>
    </row>
    <row r="390" spans="1:65" s="13" customFormat="1">
      <c r="B390" s="199"/>
      <c r="C390" s="200"/>
      <c r="D390" s="201" t="s">
        <v>155</v>
      </c>
      <c r="E390" s="202" t="s">
        <v>1</v>
      </c>
      <c r="F390" s="203" t="s">
        <v>810</v>
      </c>
      <c r="G390" s="200"/>
      <c r="H390" s="204">
        <v>480</v>
      </c>
      <c r="I390" s="205"/>
      <c r="J390" s="200"/>
      <c r="K390" s="200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155</v>
      </c>
      <c r="AU390" s="210" t="s">
        <v>87</v>
      </c>
      <c r="AV390" s="13" t="s">
        <v>87</v>
      </c>
      <c r="AW390" s="13" t="s">
        <v>34</v>
      </c>
      <c r="AX390" s="13" t="s">
        <v>77</v>
      </c>
      <c r="AY390" s="210" t="s">
        <v>145</v>
      </c>
    </row>
    <row r="391" spans="1:65" s="13" customFormat="1">
      <c r="B391" s="199"/>
      <c r="C391" s="200"/>
      <c r="D391" s="201" t="s">
        <v>155</v>
      </c>
      <c r="E391" s="202" t="s">
        <v>1</v>
      </c>
      <c r="F391" s="203" t="s">
        <v>811</v>
      </c>
      <c r="G391" s="200"/>
      <c r="H391" s="204">
        <v>275</v>
      </c>
      <c r="I391" s="205"/>
      <c r="J391" s="200"/>
      <c r="K391" s="200"/>
      <c r="L391" s="206"/>
      <c r="M391" s="207"/>
      <c r="N391" s="208"/>
      <c r="O391" s="208"/>
      <c r="P391" s="208"/>
      <c r="Q391" s="208"/>
      <c r="R391" s="208"/>
      <c r="S391" s="208"/>
      <c r="T391" s="209"/>
      <c r="AT391" s="210" t="s">
        <v>155</v>
      </c>
      <c r="AU391" s="210" t="s">
        <v>87</v>
      </c>
      <c r="AV391" s="13" t="s">
        <v>87</v>
      </c>
      <c r="AW391" s="13" t="s">
        <v>34</v>
      </c>
      <c r="AX391" s="13" t="s">
        <v>77</v>
      </c>
      <c r="AY391" s="210" t="s">
        <v>145</v>
      </c>
    </row>
    <row r="392" spans="1:65" s="14" customFormat="1">
      <c r="B392" s="211"/>
      <c r="C392" s="212"/>
      <c r="D392" s="201" t="s">
        <v>155</v>
      </c>
      <c r="E392" s="213" t="s">
        <v>1</v>
      </c>
      <c r="F392" s="214" t="s">
        <v>173</v>
      </c>
      <c r="G392" s="212"/>
      <c r="H392" s="215">
        <v>755</v>
      </c>
      <c r="I392" s="216"/>
      <c r="J392" s="212"/>
      <c r="K392" s="212"/>
      <c r="L392" s="217"/>
      <c r="M392" s="218"/>
      <c r="N392" s="219"/>
      <c r="O392" s="219"/>
      <c r="P392" s="219"/>
      <c r="Q392" s="219"/>
      <c r="R392" s="219"/>
      <c r="S392" s="219"/>
      <c r="T392" s="220"/>
      <c r="AT392" s="221" t="s">
        <v>155</v>
      </c>
      <c r="AU392" s="221" t="s">
        <v>87</v>
      </c>
      <c r="AV392" s="14" t="s">
        <v>153</v>
      </c>
      <c r="AW392" s="14" t="s">
        <v>34</v>
      </c>
      <c r="AX392" s="14" t="s">
        <v>85</v>
      </c>
      <c r="AY392" s="221" t="s">
        <v>145</v>
      </c>
    </row>
    <row r="393" spans="1:65" s="2" customFormat="1" ht="16.5" customHeight="1">
      <c r="A393" s="34"/>
      <c r="B393" s="35"/>
      <c r="C393" s="186" t="s">
        <v>812</v>
      </c>
      <c r="D393" s="186" t="s">
        <v>148</v>
      </c>
      <c r="E393" s="187" t="s">
        <v>813</v>
      </c>
      <c r="F393" s="188" t="s">
        <v>814</v>
      </c>
      <c r="G393" s="189" t="s">
        <v>815</v>
      </c>
      <c r="H393" s="190">
        <v>1</v>
      </c>
      <c r="I393" s="191"/>
      <c r="J393" s="192">
        <f>ROUND(I393*H393,2)</f>
        <v>0</v>
      </c>
      <c r="K393" s="188" t="s">
        <v>1735</v>
      </c>
      <c r="L393" s="39"/>
      <c r="M393" s="193" t="s">
        <v>1</v>
      </c>
      <c r="N393" s="194" t="s">
        <v>42</v>
      </c>
      <c r="O393" s="71"/>
      <c r="P393" s="195">
        <f>O393*H393</f>
        <v>0</v>
      </c>
      <c r="Q393" s="195">
        <v>0</v>
      </c>
      <c r="R393" s="195">
        <f>Q393*H393</f>
        <v>0</v>
      </c>
      <c r="S393" s="195">
        <v>0</v>
      </c>
      <c r="T393" s="196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7" t="s">
        <v>153</v>
      </c>
      <c r="AT393" s="197" t="s">
        <v>148</v>
      </c>
      <c r="AU393" s="197" t="s">
        <v>87</v>
      </c>
      <c r="AY393" s="17" t="s">
        <v>145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17" t="s">
        <v>85</v>
      </c>
      <c r="BK393" s="198">
        <f>ROUND(I393*H393,2)</f>
        <v>0</v>
      </c>
      <c r="BL393" s="17" t="s">
        <v>153</v>
      </c>
      <c r="BM393" s="197" t="s">
        <v>816</v>
      </c>
    </row>
    <row r="394" spans="1:65" s="2" customFormat="1" ht="24.2" customHeight="1">
      <c r="A394" s="34"/>
      <c r="B394" s="35"/>
      <c r="C394" s="186" t="s">
        <v>817</v>
      </c>
      <c r="D394" s="186" t="s">
        <v>148</v>
      </c>
      <c r="E394" s="187" t="s">
        <v>818</v>
      </c>
      <c r="F394" s="188" t="s">
        <v>819</v>
      </c>
      <c r="G394" s="189" t="s">
        <v>183</v>
      </c>
      <c r="H394" s="190">
        <v>57</v>
      </c>
      <c r="I394" s="191"/>
      <c r="J394" s="192">
        <f>ROUND(I394*H394,2)</f>
        <v>0</v>
      </c>
      <c r="K394" s="188" t="s">
        <v>1735</v>
      </c>
      <c r="L394" s="39"/>
      <c r="M394" s="193" t="s">
        <v>1</v>
      </c>
      <c r="N394" s="194" t="s">
        <v>42</v>
      </c>
      <c r="O394" s="71"/>
      <c r="P394" s="195">
        <f>O394*H394</f>
        <v>0</v>
      </c>
      <c r="Q394" s="195">
        <v>0</v>
      </c>
      <c r="R394" s="195">
        <f>Q394*H394</f>
        <v>0</v>
      </c>
      <c r="S394" s="195">
        <v>0</v>
      </c>
      <c r="T394" s="196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7" t="s">
        <v>153</v>
      </c>
      <c r="AT394" s="197" t="s">
        <v>148</v>
      </c>
      <c r="AU394" s="197" t="s">
        <v>87</v>
      </c>
      <c r="AY394" s="17" t="s">
        <v>145</v>
      </c>
      <c r="BE394" s="198">
        <f>IF(N394="základní",J394,0)</f>
        <v>0</v>
      </c>
      <c r="BF394" s="198">
        <f>IF(N394="snížená",J394,0)</f>
        <v>0</v>
      </c>
      <c r="BG394" s="198">
        <f>IF(N394="zákl. přenesená",J394,0)</f>
        <v>0</v>
      </c>
      <c r="BH394" s="198">
        <f>IF(N394="sníž. přenesená",J394,0)</f>
        <v>0</v>
      </c>
      <c r="BI394" s="198">
        <f>IF(N394="nulová",J394,0)</f>
        <v>0</v>
      </c>
      <c r="BJ394" s="17" t="s">
        <v>85</v>
      </c>
      <c r="BK394" s="198">
        <f>ROUND(I394*H394,2)</f>
        <v>0</v>
      </c>
      <c r="BL394" s="17" t="s">
        <v>153</v>
      </c>
      <c r="BM394" s="197" t="s">
        <v>820</v>
      </c>
    </row>
    <row r="395" spans="1:65" s="13" customFormat="1">
      <c r="B395" s="199"/>
      <c r="C395" s="200"/>
      <c r="D395" s="201" t="s">
        <v>155</v>
      </c>
      <c r="E395" s="202" t="s">
        <v>1</v>
      </c>
      <c r="F395" s="203" t="s">
        <v>821</v>
      </c>
      <c r="G395" s="200"/>
      <c r="H395" s="204">
        <v>24</v>
      </c>
      <c r="I395" s="205"/>
      <c r="J395" s="200"/>
      <c r="K395" s="200"/>
      <c r="L395" s="206"/>
      <c r="M395" s="207"/>
      <c r="N395" s="208"/>
      <c r="O395" s="208"/>
      <c r="P395" s="208"/>
      <c r="Q395" s="208"/>
      <c r="R395" s="208"/>
      <c r="S395" s="208"/>
      <c r="T395" s="209"/>
      <c r="AT395" s="210" t="s">
        <v>155</v>
      </c>
      <c r="AU395" s="210" t="s">
        <v>87</v>
      </c>
      <c r="AV395" s="13" t="s">
        <v>87</v>
      </c>
      <c r="AW395" s="13" t="s">
        <v>34</v>
      </c>
      <c r="AX395" s="13" t="s">
        <v>77</v>
      </c>
      <c r="AY395" s="210" t="s">
        <v>145</v>
      </c>
    </row>
    <row r="396" spans="1:65" s="13" customFormat="1">
      <c r="B396" s="199"/>
      <c r="C396" s="200"/>
      <c r="D396" s="201" t="s">
        <v>155</v>
      </c>
      <c r="E396" s="202" t="s">
        <v>1</v>
      </c>
      <c r="F396" s="203" t="s">
        <v>822</v>
      </c>
      <c r="G396" s="200"/>
      <c r="H396" s="204">
        <v>33</v>
      </c>
      <c r="I396" s="205"/>
      <c r="J396" s="200"/>
      <c r="K396" s="200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155</v>
      </c>
      <c r="AU396" s="210" t="s">
        <v>87</v>
      </c>
      <c r="AV396" s="13" t="s">
        <v>87</v>
      </c>
      <c r="AW396" s="13" t="s">
        <v>34</v>
      </c>
      <c r="AX396" s="13" t="s">
        <v>77</v>
      </c>
      <c r="AY396" s="210" t="s">
        <v>145</v>
      </c>
    </row>
    <row r="397" spans="1:65" s="14" customFormat="1">
      <c r="B397" s="211"/>
      <c r="C397" s="212"/>
      <c r="D397" s="201" t="s">
        <v>155</v>
      </c>
      <c r="E397" s="213" t="s">
        <v>1</v>
      </c>
      <c r="F397" s="214" t="s">
        <v>173</v>
      </c>
      <c r="G397" s="212"/>
      <c r="H397" s="215">
        <v>57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155</v>
      </c>
      <c r="AU397" s="221" t="s">
        <v>87</v>
      </c>
      <c r="AV397" s="14" t="s">
        <v>153</v>
      </c>
      <c r="AW397" s="14" t="s">
        <v>34</v>
      </c>
      <c r="AX397" s="14" t="s">
        <v>85</v>
      </c>
      <c r="AY397" s="221" t="s">
        <v>145</v>
      </c>
    </row>
    <row r="398" spans="1:65" s="2" customFormat="1" ht="16.5" customHeight="1">
      <c r="A398" s="34"/>
      <c r="B398" s="35"/>
      <c r="C398" s="186" t="s">
        <v>823</v>
      </c>
      <c r="D398" s="186" t="s">
        <v>148</v>
      </c>
      <c r="E398" s="187" t="s">
        <v>824</v>
      </c>
      <c r="F398" s="188" t="s">
        <v>825</v>
      </c>
      <c r="G398" s="189" t="s">
        <v>792</v>
      </c>
      <c r="H398" s="190">
        <v>1</v>
      </c>
      <c r="I398" s="191"/>
      <c r="J398" s="192">
        <f>ROUND(I398*H398,2)</f>
        <v>0</v>
      </c>
      <c r="K398" s="188" t="s">
        <v>1735</v>
      </c>
      <c r="L398" s="39"/>
      <c r="M398" s="193" t="s">
        <v>1</v>
      </c>
      <c r="N398" s="194" t="s">
        <v>42</v>
      </c>
      <c r="O398" s="71"/>
      <c r="P398" s="195">
        <f>O398*H398</f>
        <v>0</v>
      </c>
      <c r="Q398" s="195">
        <v>0</v>
      </c>
      <c r="R398" s="195">
        <f>Q398*H398</f>
        <v>0</v>
      </c>
      <c r="S398" s="195">
        <v>0</v>
      </c>
      <c r="T398" s="196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7" t="s">
        <v>153</v>
      </c>
      <c r="AT398" s="197" t="s">
        <v>148</v>
      </c>
      <c r="AU398" s="197" t="s">
        <v>87</v>
      </c>
      <c r="AY398" s="17" t="s">
        <v>145</v>
      </c>
      <c r="BE398" s="198">
        <f>IF(N398="základní",J398,0)</f>
        <v>0</v>
      </c>
      <c r="BF398" s="198">
        <f>IF(N398="snížená",J398,0)</f>
        <v>0</v>
      </c>
      <c r="BG398" s="198">
        <f>IF(N398="zákl. přenesená",J398,0)</f>
        <v>0</v>
      </c>
      <c r="BH398" s="198">
        <f>IF(N398="sníž. přenesená",J398,0)</f>
        <v>0</v>
      </c>
      <c r="BI398" s="198">
        <f>IF(N398="nulová",J398,0)</f>
        <v>0</v>
      </c>
      <c r="BJ398" s="17" t="s">
        <v>85</v>
      </c>
      <c r="BK398" s="198">
        <f>ROUND(I398*H398,2)</f>
        <v>0</v>
      </c>
      <c r="BL398" s="17" t="s">
        <v>153</v>
      </c>
      <c r="BM398" s="197" t="s">
        <v>826</v>
      </c>
    </row>
    <row r="399" spans="1:65" s="2" customFormat="1" ht="24.2" customHeight="1">
      <c r="A399" s="34"/>
      <c r="B399" s="35"/>
      <c r="C399" s="186" t="s">
        <v>827</v>
      </c>
      <c r="D399" s="186" t="s">
        <v>148</v>
      </c>
      <c r="E399" s="187" t="s">
        <v>828</v>
      </c>
      <c r="F399" s="188" t="s">
        <v>829</v>
      </c>
      <c r="G399" s="189" t="s">
        <v>545</v>
      </c>
      <c r="H399" s="190">
        <v>1</v>
      </c>
      <c r="I399" s="191"/>
      <c r="J399" s="192">
        <f>ROUND(I399*H399,2)</f>
        <v>0</v>
      </c>
      <c r="K399" s="188" t="s">
        <v>1735</v>
      </c>
      <c r="L399" s="39"/>
      <c r="M399" s="193" t="s">
        <v>1</v>
      </c>
      <c r="N399" s="194" t="s">
        <v>42</v>
      </c>
      <c r="O399" s="71"/>
      <c r="P399" s="195">
        <f>O399*H399</f>
        <v>0</v>
      </c>
      <c r="Q399" s="195">
        <v>0</v>
      </c>
      <c r="R399" s="195">
        <f>Q399*H399</f>
        <v>0</v>
      </c>
      <c r="S399" s="195">
        <v>0</v>
      </c>
      <c r="T399" s="196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7" t="s">
        <v>153</v>
      </c>
      <c r="AT399" s="197" t="s">
        <v>148</v>
      </c>
      <c r="AU399" s="197" t="s">
        <v>87</v>
      </c>
      <c r="AY399" s="17" t="s">
        <v>145</v>
      </c>
      <c r="BE399" s="198">
        <f>IF(N399="základní",J399,0)</f>
        <v>0</v>
      </c>
      <c r="BF399" s="198">
        <f>IF(N399="snížená",J399,0)</f>
        <v>0</v>
      </c>
      <c r="BG399" s="198">
        <f>IF(N399="zákl. přenesená",J399,0)</f>
        <v>0</v>
      </c>
      <c r="BH399" s="198">
        <f>IF(N399="sníž. přenesená",J399,0)</f>
        <v>0</v>
      </c>
      <c r="BI399" s="198">
        <f>IF(N399="nulová",J399,0)</f>
        <v>0</v>
      </c>
      <c r="BJ399" s="17" t="s">
        <v>85</v>
      </c>
      <c r="BK399" s="198">
        <f>ROUND(I399*H399,2)</f>
        <v>0</v>
      </c>
      <c r="BL399" s="17" t="s">
        <v>153</v>
      </c>
      <c r="BM399" s="197" t="s">
        <v>830</v>
      </c>
    </row>
    <row r="400" spans="1:65" s="2" customFormat="1" ht="24.2" customHeight="1">
      <c r="A400" s="34"/>
      <c r="B400" s="35"/>
      <c r="C400" s="186" t="s">
        <v>831</v>
      </c>
      <c r="D400" s="186" t="s">
        <v>148</v>
      </c>
      <c r="E400" s="187" t="s">
        <v>832</v>
      </c>
      <c r="F400" s="188" t="s">
        <v>833</v>
      </c>
      <c r="G400" s="189" t="s">
        <v>834</v>
      </c>
      <c r="H400" s="190">
        <v>1</v>
      </c>
      <c r="I400" s="191"/>
      <c r="J400" s="192">
        <f>ROUND(I400*H400,2)</f>
        <v>0</v>
      </c>
      <c r="K400" s="188" t="s">
        <v>1735</v>
      </c>
      <c r="L400" s="39"/>
      <c r="M400" s="193" t="s">
        <v>1</v>
      </c>
      <c r="N400" s="194" t="s">
        <v>42</v>
      </c>
      <c r="O400" s="71"/>
      <c r="P400" s="195">
        <f>O400*H400</f>
        <v>0</v>
      </c>
      <c r="Q400" s="195">
        <v>0</v>
      </c>
      <c r="R400" s="195">
        <f>Q400*H400</f>
        <v>0</v>
      </c>
      <c r="S400" s="195">
        <v>0</v>
      </c>
      <c r="T400" s="196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7" t="s">
        <v>153</v>
      </c>
      <c r="AT400" s="197" t="s">
        <v>148</v>
      </c>
      <c r="AU400" s="197" t="s">
        <v>87</v>
      </c>
      <c r="AY400" s="17" t="s">
        <v>145</v>
      </c>
      <c r="BE400" s="198">
        <f>IF(N400="základní",J400,0)</f>
        <v>0</v>
      </c>
      <c r="BF400" s="198">
        <f>IF(N400="snížená",J400,0)</f>
        <v>0</v>
      </c>
      <c r="BG400" s="198">
        <f>IF(N400="zákl. přenesená",J400,0)</f>
        <v>0</v>
      </c>
      <c r="BH400" s="198">
        <f>IF(N400="sníž. přenesená",J400,0)</f>
        <v>0</v>
      </c>
      <c r="BI400" s="198">
        <f>IF(N400="nulová",J400,0)</f>
        <v>0</v>
      </c>
      <c r="BJ400" s="17" t="s">
        <v>85</v>
      </c>
      <c r="BK400" s="198">
        <f>ROUND(I400*H400,2)</f>
        <v>0</v>
      </c>
      <c r="BL400" s="17" t="s">
        <v>153</v>
      </c>
      <c r="BM400" s="197" t="s">
        <v>835</v>
      </c>
    </row>
    <row r="401" spans="1:65" s="2" customFormat="1" ht="29.25">
      <c r="A401" s="34"/>
      <c r="B401" s="35"/>
      <c r="C401" s="36"/>
      <c r="D401" s="201" t="s">
        <v>259</v>
      </c>
      <c r="E401" s="36"/>
      <c r="F401" s="243" t="s">
        <v>836</v>
      </c>
      <c r="G401" s="36"/>
      <c r="H401" s="36"/>
      <c r="I401" s="244"/>
      <c r="J401" s="36"/>
      <c r="K401" s="36"/>
      <c r="L401" s="39"/>
      <c r="M401" s="245"/>
      <c r="N401" s="246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259</v>
      </c>
      <c r="AU401" s="17" t="s">
        <v>87</v>
      </c>
    </row>
    <row r="402" spans="1:65" s="2" customFormat="1" ht="24.2" customHeight="1">
      <c r="A402" s="34"/>
      <c r="B402" s="35"/>
      <c r="C402" s="186" t="s">
        <v>837</v>
      </c>
      <c r="D402" s="186" t="s">
        <v>148</v>
      </c>
      <c r="E402" s="187" t="s">
        <v>838</v>
      </c>
      <c r="F402" s="188" t="s">
        <v>839</v>
      </c>
      <c r="G402" s="189" t="s">
        <v>840</v>
      </c>
      <c r="H402" s="190">
        <v>25</v>
      </c>
      <c r="I402" s="191"/>
      <c r="J402" s="192">
        <f>ROUND(I402*H402,2)</f>
        <v>0</v>
      </c>
      <c r="K402" s="188" t="s">
        <v>152</v>
      </c>
      <c r="L402" s="39"/>
      <c r="M402" s="193" t="s">
        <v>1</v>
      </c>
      <c r="N402" s="194" t="s">
        <v>42</v>
      </c>
      <c r="O402" s="71"/>
      <c r="P402" s="195">
        <f>O402*H402</f>
        <v>0</v>
      </c>
      <c r="Q402" s="195">
        <v>0</v>
      </c>
      <c r="R402" s="195">
        <f>Q402*H402</f>
        <v>0</v>
      </c>
      <c r="S402" s="195">
        <v>0</v>
      </c>
      <c r="T402" s="196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7" t="s">
        <v>773</v>
      </c>
      <c r="AT402" s="197" t="s">
        <v>148</v>
      </c>
      <c r="AU402" s="197" t="s">
        <v>87</v>
      </c>
      <c r="AY402" s="17" t="s">
        <v>145</v>
      </c>
      <c r="BE402" s="198">
        <f>IF(N402="základní",J402,0)</f>
        <v>0</v>
      </c>
      <c r="BF402" s="198">
        <f>IF(N402="snížená",J402,0)</f>
        <v>0</v>
      </c>
      <c r="BG402" s="198">
        <f>IF(N402="zákl. přenesená",J402,0)</f>
        <v>0</v>
      </c>
      <c r="BH402" s="198">
        <f>IF(N402="sníž. přenesená",J402,0)</f>
        <v>0</v>
      </c>
      <c r="BI402" s="198">
        <f>IF(N402="nulová",J402,0)</f>
        <v>0</v>
      </c>
      <c r="BJ402" s="17" t="s">
        <v>85</v>
      </c>
      <c r="BK402" s="198">
        <f>ROUND(I402*H402,2)</f>
        <v>0</v>
      </c>
      <c r="BL402" s="17" t="s">
        <v>773</v>
      </c>
      <c r="BM402" s="197" t="s">
        <v>841</v>
      </c>
    </row>
    <row r="403" spans="1:65" s="2" customFormat="1" ht="24.2" customHeight="1">
      <c r="A403" s="34"/>
      <c r="B403" s="35"/>
      <c r="C403" s="186" t="s">
        <v>842</v>
      </c>
      <c r="D403" s="186" t="s">
        <v>148</v>
      </c>
      <c r="E403" s="187" t="s">
        <v>843</v>
      </c>
      <c r="F403" s="188" t="s">
        <v>844</v>
      </c>
      <c r="G403" s="189" t="s">
        <v>495</v>
      </c>
      <c r="H403" s="247"/>
      <c r="I403" s="191"/>
      <c r="J403" s="192">
        <f>ROUND(I403*H403,2)</f>
        <v>0</v>
      </c>
      <c r="K403" s="188" t="s">
        <v>152</v>
      </c>
      <c r="L403" s="39"/>
      <c r="M403" s="193" t="s">
        <v>1</v>
      </c>
      <c r="N403" s="194" t="s">
        <v>42</v>
      </c>
      <c r="O403" s="71"/>
      <c r="P403" s="195">
        <f>O403*H403</f>
        <v>0</v>
      </c>
      <c r="Q403" s="195">
        <v>0</v>
      </c>
      <c r="R403" s="195">
        <f>Q403*H403</f>
        <v>0</v>
      </c>
      <c r="S403" s="195">
        <v>0</v>
      </c>
      <c r="T403" s="196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7" t="s">
        <v>237</v>
      </c>
      <c r="AT403" s="197" t="s">
        <v>148</v>
      </c>
      <c r="AU403" s="197" t="s">
        <v>87</v>
      </c>
      <c r="AY403" s="17" t="s">
        <v>145</v>
      </c>
      <c r="BE403" s="198">
        <f>IF(N403="základní",J403,0)</f>
        <v>0</v>
      </c>
      <c r="BF403" s="198">
        <f>IF(N403="snížená",J403,0)</f>
        <v>0</v>
      </c>
      <c r="BG403" s="198">
        <f>IF(N403="zákl. přenesená",J403,0)</f>
        <v>0</v>
      </c>
      <c r="BH403" s="198">
        <f>IF(N403="sníž. přenesená",J403,0)</f>
        <v>0</v>
      </c>
      <c r="BI403" s="198">
        <f>IF(N403="nulová",J403,0)</f>
        <v>0</v>
      </c>
      <c r="BJ403" s="17" t="s">
        <v>85</v>
      </c>
      <c r="BK403" s="198">
        <f>ROUND(I403*H403,2)</f>
        <v>0</v>
      </c>
      <c r="BL403" s="17" t="s">
        <v>237</v>
      </c>
      <c r="BM403" s="197" t="s">
        <v>845</v>
      </c>
    </row>
    <row r="404" spans="1:65" s="12" customFormat="1" ht="22.9" customHeight="1">
      <c r="B404" s="170"/>
      <c r="C404" s="171"/>
      <c r="D404" s="172" t="s">
        <v>76</v>
      </c>
      <c r="E404" s="184" t="s">
        <v>846</v>
      </c>
      <c r="F404" s="184" t="s">
        <v>847</v>
      </c>
      <c r="G404" s="171"/>
      <c r="H404" s="171"/>
      <c r="I404" s="174"/>
      <c r="J404" s="185">
        <f>BK404</f>
        <v>0</v>
      </c>
      <c r="K404" s="171"/>
      <c r="L404" s="176"/>
      <c r="M404" s="177"/>
      <c r="N404" s="178"/>
      <c r="O404" s="178"/>
      <c r="P404" s="179">
        <f>SUM(P405:P417)</f>
        <v>0</v>
      </c>
      <c r="Q404" s="178"/>
      <c r="R404" s="179">
        <f>SUM(R405:R417)</f>
        <v>1.9936395</v>
      </c>
      <c r="S404" s="178"/>
      <c r="T404" s="180">
        <f>SUM(T405:T417)</f>
        <v>0</v>
      </c>
      <c r="AR404" s="181" t="s">
        <v>87</v>
      </c>
      <c r="AT404" s="182" t="s">
        <v>76</v>
      </c>
      <c r="AU404" s="182" t="s">
        <v>85</v>
      </c>
      <c r="AY404" s="181" t="s">
        <v>145</v>
      </c>
      <c r="BK404" s="183">
        <f>SUM(BK405:BK417)</f>
        <v>0</v>
      </c>
    </row>
    <row r="405" spans="1:65" s="2" customFormat="1" ht="24.2" customHeight="1">
      <c r="A405" s="34"/>
      <c r="B405" s="35"/>
      <c r="C405" s="186" t="s">
        <v>848</v>
      </c>
      <c r="D405" s="186" t="s">
        <v>148</v>
      </c>
      <c r="E405" s="187" t="s">
        <v>849</v>
      </c>
      <c r="F405" s="188" t="s">
        <v>850</v>
      </c>
      <c r="G405" s="189" t="s">
        <v>159</v>
      </c>
      <c r="H405" s="190">
        <v>117.39</v>
      </c>
      <c r="I405" s="191"/>
      <c r="J405" s="192">
        <f>ROUND(I405*H405,2)</f>
        <v>0</v>
      </c>
      <c r="K405" s="188" t="s">
        <v>152</v>
      </c>
      <c r="L405" s="39"/>
      <c r="M405" s="193" t="s">
        <v>1</v>
      </c>
      <c r="N405" s="194" t="s">
        <v>42</v>
      </c>
      <c r="O405" s="71"/>
      <c r="P405" s="195">
        <f>O405*H405</f>
        <v>0</v>
      </c>
      <c r="Q405" s="195">
        <v>1.217E-2</v>
      </c>
      <c r="R405" s="195">
        <f>Q405*H405</f>
        <v>1.4286363</v>
      </c>
      <c r="S405" s="195">
        <v>0</v>
      </c>
      <c r="T405" s="196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7" t="s">
        <v>237</v>
      </c>
      <c r="AT405" s="197" t="s">
        <v>148</v>
      </c>
      <c r="AU405" s="197" t="s">
        <v>87</v>
      </c>
      <c r="AY405" s="17" t="s">
        <v>145</v>
      </c>
      <c r="BE405" s="198">
        <f>IF(N405="základní",J405,0)</f>
        <v>0</v>
      </c>
      <c r="BF405" s="198">
        <f>IF(N405="snížená",J405,0)</f>
        <v>0</v>
      </c>
      <c r="BG405" s="198">
        <f>IF(N405="zákl. přenesená",J405,0)</f>
        <v>0</v>
      </c>
      <c r="BH405" s="198">
        <f>IF(N405="sníž. přenesená",J405,0)</f>
        <v>0</v>
      </c>
      <c r="BI405" s="198">
        <f>IF(N405="nulová",J405,0)</f>
        <v>0</v>
      </c>
      <c r="BJ405" s="17" t="s">
        <v>85</v>
      </c>
      <c r="BK405" s="198">
        <f>ROUND(I405*H405,2)</f>
        <v>0</v>
      </c>
      <c r="BL405" s="17" t="s">
        <v>237</v>
      </c>
      <c r="BM405" s="197" t="s">
        <v>851</v>
      </c>
    </row>
    <row r="406" spans="1:65" s="13" customFormat="1">
      <c r="B406" s="199"/>
      <c r="C406" s="200"/>
      <c r="D406" s="201" t="s">
        <v>155</v>
      </c>
      <c r="E406" s="202" t="s">
        <v>1</v>
      </c>
      <c r="F406" s="203" t="s">
        <v>852</v>
      </c>
      <c r="G406" s="200"/>
      <c r="H406" s="204">
        <v>56.76</v>
      </c>
      <c r="I406" s="205"/>
      <c r="J406" s="200"/>
      <c r="K406" s="200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155</v>
      </c>
      <c r="AU406" s="210" t="s">
        <v>87</v>
      </c>
      <c r="AV406" s="13" t="s">
        <v>87</v>
      </c>
      <c r="AW406" s="13" t="s">
        <v>34</v>
      </c>
      <c r="AX406" s="13" t="s">
        <v>77</v>
      </c>
      <c r="AY406" s="210" t="s">
        <v>145</v>
      </c>
    </row>
    <row r="407" spans="1:65" s="13" customFormat="1">
      <c r="B407" s="199"/>
      <c r="C407" s="200"/>
      <c r="D407" s="201" t="s">
        <v>155</v>
      </c>
      <c r="E407" s="202" t="s">
        <v>1</v>
      </c>
      <c r="F407" s="203" t="s">
        <v>311</v>
      </c>
      <c r="G407" s="200"/>
      <c r="H407" s="204">
        <v>60.63</v>
      </c>
      <c r="I407" s="205"/>
      <c r="J407" s="200"/>
      <c r="K407" s="200"/>
      <c r="L407" s="206"/>
      <c r="M407" s="207"/>
      <c r="N407" s="208"/>
      <c r="O407" s="208"/>
      <c r="P407" s="208"/>
      <c r="Q407" s="208"/>
      <c r="R407" s="208"/>
      <c r="S407" s="208"/>
      <c r="T407" s="209"/>
      <c r="AT407" s="210" t="s">
        <v>155</v>
      </c>
      <c r="AU407" s="210" t="s">
        <v>87</v>
      </c>
      <c r="AV407" s="13" t="s">
        <v>87</v>
      </c>
      <c r="AW407" s="13" t="s">
        <v>34</v>
      </c>
      <c r="AX407" s="13" t="s">
        <v>77</v>
      </c>
      <c r="AY407" s="210" t="s">
        <v>145</v>
      </c>
    </row>
    <row r="408" spans="1:65" s="14" customFormat="1">
      <c r="B408" s="211"/>
      <c r="C408" s="212"/>
      <c r="D408" s="201" t="s">
        <v>155</v>
      </c>
      <c r="E408" s="213" t="s">
        <v>1</v>
      </c>
      <c r="F408" s="214" t="s">
        <v>173</v>
      </c>
      <c r="G408" s="212"/>
      <c r="H408" s="215">
        <v>117.39</v>
      </c>
      <c r="I408" s="216"/>
      <c r="J408" s="212"/>
      <c r="K408" s="212"/>
      <c r="L408" s="217"/>
      <c r="M408" s="218"/>
      <c r="N408" s="219"/>
      <c r="O408" s="219"/>
      <c r="P408" s="219"/>
      <c r="Q408" s="219"/>
      <c r="R408" s="219"/>
      <c r="S408" s="219"/>
      <c r="T408" s="220"/>
      <c r="AT408" s="221" t="s">
        <v>155</v>
      </c>
      <c r="AU408" s="221" t="s">
        <v>87</v>
      </c>
      <c r="AV408" s="14" t="s">
        <v>153</v>
      </c>
      <c r="AW408" s="14" t="s">
        <v>34</v>
      </c>
      <c r="AX408" s="14" t="s">
        <v>85</v>
      </c>
      <c r="AY408" s="221" t="s">
        <v>145</v>
      </c>
    </row>
    <row r="409" spans="1:65" s="2" customFormat="1" ht="24.2" customHeight="1">
      <c r="A409" s="34"/>
      <c r="B409" s="35"/>
      <c r="C409" s="186" t="s">
        <v>853</v>
      </c>
      <c r="D409" s="186" t="s">
        <v>148</v>
      </c>
      <c r="E409" s="187" t="s">
        <v>854</v>
      </c>
      <c r="F409" s="188" t="s">
        <v>855</v>
      </c>
      <c r="G409" s="189" t="s">
        <v>159</v>
      </c>
      <c r="H409" s="190">
        <v>19.8</v>
      </c>
      <c r="I409" s="191"/>
      <c r="J409" s="192">
        <f>ROUND(I409*H409,2)</f>
        <v>0</v>
      </c>
      <c r="K409" s="188" t="s">
        <v>152</v>
      </c>
      <c r="L409" s="39"/>
      <c r="M409" s="193" t="s">
        <v>1</v>
      </c>
      <c r="N409" s="194" t="s">
        <v>42</v>
      </c>
      <c r="O409" s="71"/>
      <c r="P409" s="195">
        <f>O409*H409</f>
        <v>0</v>
      </c>
      <c r="Q409" s="195">
        <v>1.18E-2</v>
      </c>
      <c r="R409" s="195">
        <f>Q409*H409</f>
        <v>0.23364000000000001</v>
      </c>
      <c r="S409" s="195">
        <v>0</v>
      </c>
      <c r="T409" s="196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7" t="s">
        <v>237</v>
      </c>
      <c r="AT409" s="197" t="s">
        <v>148</v>
      </c>
      <c r="AU409" s="197" t="s">
        <v>87</v>
      </c>
      <c r="AY409" s="17" t="s">
        <v>145</v>
      </c>
      <c r="BE409" s="198">
        <f>IF(N409="základní",J409,0)</f>
        <v>0</v>
      </c>
      <c r="BF409" s="198">
        <f>IF(N409="snížená",J409,0)</f>
        <v>0</v>
      </c>
      <c r="BG409" s="198">
        <f>IF(N409="zákl. přenesená",J409,0)</f>
        <v>0</v>
      </c>
      <c r="BH409" s="198">
        <f>IF(N409="sníž. přenesená",J409,0)</f>
        <v>0</v>
      </c>
      <c r="BI409" s="198">
        <f>IF(N409="nulová",J409,0)</f>
        <v>0</v>
      </c>
      <c r="BJ409" s="17" t="s">
        <v>85</v>
      </c>
      <c r="BK409" s="198">
        <f>ROUND(I409*H409,2)</f>
        <v>0</v>
      </c>
      <c r="BL409" s="17" t="s">
        <v>237</v>
      </c>
      <c r="BM409" s="197" t="s">
        <v>856</v>
      </c>
    </row>
    <row r="410" spans="1:65" s="13" customFormat="1">
      <c r="B410" s="199"/>
      <c r="C410" s="200"/>
      <c r="D410" s="201" t="s">
        <v>155</v>
      </c>
      <c r="E410" s="202" t="s">
        <v>1</v>
      </c>
      <c r="F410" s="203" t="s">
        <v>857</v>
      </c>
      <c r="G410" s="200"/>
      <c r="H410" s="204">
        <v>19.8</v>
      </c>
      <c r="I410" s="205"/>
      <c r="J410" s="200"/>
      <c r="K410" s="200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155</v>
      </c>
      <c r="AU410" s="210" t="s">
        <v>87</v>
      </c>
      <c r="AV410" s="13" t="s">
        <v>87</v>
      </c>
      <c r="AW410" s="13" t="s">
        <v>34</v>
      </c>
      <c r="AX410" s="13" t="s">
        <v>85</v>
      </c>
      <c r="AY410" s="210" t="s">
        <v>145</v>
      </c>
    </row>
    <row r="411" spans="1:65" s="2" customFormat="1" ht="16.5" customHeight="1">
      <c r="A411" s="34"/>
      <c r="B411" s="35"/>
      <c r="C411" s="186" t="s">
        <v>858</v>
      </c>
      <c r="D411" s="186" t="s">
        <v>148</v>
      </c>
      <c r="E411" s="187" t="s">
        <v>859</v>
      </c>
      <c r="F411" s="188" t="s">
        <v>860</v>
      </c>
      <c r="G411" s="189" t="s">
        <v>159</v>
      </c>
      <c r="H411" s="190">
        <v>137.19</v>
      </c>
      <c r="I411" s="191"/>
      <c r="J411" s="192">
        <f>ROUND(I411*H411,2)</f>
        <v>0</v>
      </c>
      <c r="K411" s="188" t="s">
        <v>152</v>
      </c>
      <c r="L411" s="39"/>
      <c r="M411" s="193" t="s">
        <v>1</v>
      </c>
      <c r="N411" s="194" t="s">
        <v>42</v>
      </c>
      <c r="O411" s="71"/>
      <c r="P411" s="195">
        <f>O411*H411</f>
        <v>0</v>
      </c>
      <c r="Q411" s="195">
        <v>1E-4</v>
      </c>
      <c r="R411" s="195">
        <f>Q411*H411</f>
        <v>1.3719E-2</v>
      </c>
      <c r="S411" s="195">
        <v>0</v>
      </c>
      <c r="T411" s="196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7" t="s">
        <v>237</v>
      </c>
      <c r="AT411" s="197" t="s">
        <v>148</v>
      </c>
      <c r="AU411" s="197" t="s">
        <v>87</v>
      </c>
      <c r="AY411" s="17" t="s">
        <v>145</v>
      </c>
      <c r="BE411" s="198">
        <f>IF(N411="základní",J411,0)</f>
        <v>0</v>
      </c>
      <c r="BF411" s="198">
        <f>IF(N411="snížená",J411,0)</f>
        <v>0</v>
      </c>
      <c r="BG411" s="198">
        <f>IF(N411="zákl. přenesená",J411,0)</f>
        <v>0</v>
      </c>
      <c r="BH411" s="198">
        <f>IF(N411="sníž. přenesená",J411,0)</f>
        <v>0</v>
      </c>
      <c r="BI411" s="198">
        <f>IF(N411="nulová",J411,0)</f>
        <v>0</v>
      </c>
      <c r="BJ411" s="17" t="s">
        <v>85</v>
      </c>
      <c r="BK411" s="198">
        <f>ROUND(I411*H411,2)</f>
        <v>0</v>
      </c>
      <c r="BL411" s="17" t="s">
        <v>237</v>
      </c>
      <c r="BM411" s="197" t="s">
        <v>861</v>
      </c>
    </row>
    <row r="412" spans="1:65" s="13" customFormat="1">
      <c r="B412" s="199"/>
      <c r="C412" s="200"/>
      <c r="D412" s="201" t="s">
        <v>155</v>
      </c>
      <c r="E412" s="202" t="s">
        <v>1</v>
      </c>
      <c r="F412" s="203" t="s">
        <v>862</v>
      </c>
      <c r="G412" s="200"/>
      <c r="H412" s="204">
        <v>137.19</v>
      </c>
      <c r="I412" s="205"/>
      <c r="J412" s="200"/>
      <c r="K412" s="200"/>
      <c r="L412" s="206"/>
      <c r="M412" s="207"/>
      <c r="N412" s="208"/>
      <c r="O412" s="208"/>
      <c r="P412" s="208"/>
      <c r="Q412" s="208"/>
      <c r="R412" s="208"/>
      <c r="S412" s="208"/>
      <c r="T412" s="209"/>
      <c r="AT412" s="210" t="s">
        <v>155</v>
      </c>
      <c r="AU412" s="210" t="s">
        <v>87</v>
      </c>
      <c r="AV412" s="13" t="s">
        <v>87</v>
      </c>
      <c r="AW412" s="13" t="s">
        <v>34</v>
      </c>
      <c r="AX412" s="13" t="s">
        <v>85</v>
      </c>
      <c r="AY412" s="210" t="s">
        <v>145</v>
      </c>
    </row>
    <row r="413" spans="1:65" s="2" customFormat="1" ht="33" customHeight="1">
      <c r="A413" s="34"/>
      <c r="B413" s="35"/>
      <c r="C413" s="186" t="s">
        <v>863</v>
      </c>
      <c r="D413" s="186" t="s">
        <v>148</v>
      </c>
      <c r="E413" s="187" t="s">
        <v>864</v>
      </c>
      <c r="F413" s="188" t="s">
        <v>865</v>
      </c>
      <c r="G413" s="189" t="s">
        <v>159</v>
      </c>
      <c r="H413" s="190">
        <v>31.86</v>
      </c>
      <c r="I413" s="191"/>
      <c r="J413" s="192">
        <f>ROUND(I413*H413,2)</f>
        <v>0</v>
      </c>
      <c r="K413" s="188" t="s">
        <v>152</v>
      </c>
      <c r="L413" s="39"/>
      <c r="M413" s="193" t="s">
        <v>1</v>
      </c>
      <c r="N413" s="194" t="s">
        <v>42</v>
      </c>
      <c r="O413" s="71"/>
      <c r="P413" s="195">
        <f>O413*H413</f>
        <v>0</v>
      </c>
      <c r="Q413" s="195">
        <v>1.17E-3</v>
      </c>
      <c r="R413" s="195">
        <f>Q413*H413</f>
        <v>3.7276200000000002E-2</v>
      </c>
      <c r="S413" s="195">
        <v>0</v>
      </c>
      <c r="T413" s="196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7" t="s">
        <v>237</v>
      </c>
      <c r="AT413" s="197" t="s">
        <v>148</v>
      </c>
      <c r="AU413" s="197" t="s">
        <v>87</v>
      </c>
      <c r="AY413" s="17" t="s">
        <v>145</v>
      </c>
      <c r="BE413" s="198">
        <f>IF(N413="základní",J413,0)</f>
        <v>0</v>
      </c>
      <c r="BF413" s="198">
        <f>IF(N413="snížená",J413,0)</f>
        <v>0</v>
      </c>
      <c r="BG413" s="198">
        <f>IF(N413="zákl. přenesená",J413,0)</f>
        <v>0</v>
      </c>
      <c r="BH413" s="198">
        <f>IF(N413="sníž. přenesená",J413,0)</f>
        <v>0</v>
      </c>
      <c r="BI413" s="198">
        <f>IF(N413="nulová",J413,0)</f>
        <v>0</v>
      </c>
      <c r="BJ413" s="17" t="s">
        <v>85</v>
      </c>
      <c r="BK413" s="198">
        <f>ROUND(I413*H413,2)</f>
        <v>0</v>
      </c>
      <c r="BL413" s="17" t="s">
        <v>237</v>
      </c>
      <c r="BM413" s="197" t="s">
        <v>866</v>
      </c>
    </row>
    <row r="414" spans="1:65" s="13" customFormat="1">
      <c r="B414" s="199"/>
      <c r="C414" s="200"/>
      <c r="D414" s="201" t="s">
        <v>155</v>
      </c>
      <c r="E414" s="202" t="s">
        <v>1</v>
      </c>
      <c r="F414" s="203" t="s">
        <v>867</v>
      </c>
      <c r="G414" s="200"/>
      <c r="H414" s="204">
        <v>31.86</v>
      </c>
      <c r="I414" s="205"/>
      <c r="J414" s="200"/>
      <c r="K414" s="200"/>
      <c r="L414" s="206"/>
      <c r="M414" s="207"/>
      <c r="N414" s="208"/>
      <c r="O414" s="208"/>
      <c r="P414" s="208"/>
      <c r="Q414" s="208"/>
      <c r="R414" s="208"/>
      <c r="S414" s="208"/>
      <c r="T414" s="209"/>
      <c r="AT414" s="210" t="s">
        <v>155</v>
      </c>
      <c r="AU414" s="210" t="s">
        <v>87</v>
      </c>
      <c r="AV414" s="13" t="s">
        <v>87</v>
      </c>
      <c r="AW414" s="13" t="s">
        <v>34</v>
      </c>
      <c r="AX414" s="13" t="s">
        <v>85</v>
      </c>
      <c r="AY414" s="210" t="s">
        <v>145</v>
      </c>
    </row>
    <row r="415" spans="1:65" s="2" customFormat="1" ht="24.2" customHeight="1">
      <c r="A415" s="34"/>
      <c r="B415" s="35"/>
      <c r="C415" s="233" t="s">
        <v>868</v>
      </c>
      <c r="D415" s="233" t="s">
        <v>255</v>
      </c>
      <c r="E415" s="234" t="s">
        <v>869</v>
      </c>
      <c r="F415" s="235" t="s">
        <v>870</v>
      </c>
      <c r="G415" s="236" t="s">
        <v>159</v>
      </c>
      <c r="H415" s="237">
        <v>35.045999999999999</v>
      </c>
      <c r="I415" s="238"/>
      <c r="J415" s="239">
        <f>ROUND(I415*H415,2)</f>
        <v>0</v>
      </c>
      <c r="K415" s="235" t="s">
        <v>152</v>
      </c>
      <c r="L415" s="240"/>
      <c r="M415" s="241" t="s">
        <v>1</v>
      </c>
      <c r="N415" s="242" t="s">
        <v>42</v>
      </c>
      <c r="O415" s="71"/>
      <c r="P415" s="195">
        <f>O415*H415</f>
        <v>0</v>
      </c>
      <c r="Q415" s="195">
        <v>8.0000000000000002E-3</v>
      </c>
      <c r="R415" s="195">
        <f>Q415*H415</f>
        <v>0.28036800000000001</v>
      </c>
      <c r="S415" s="195">
        <v>0</v>
      </c>
      <c r="T415" s="196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7" t="s">
        <v>313</v>
      </c>
      <c r="AT415" s="197" t="s">
        <v>255</v>
      </c>
      <c r="AU415" s="197" t="s">
        <v>87</v>
      </c>
      <c r="AY415" s="17" t="s">
        <v>145</v>
      </c>
      <c r="BE415" s="198">
        <f>IF(N415="základní",J415,0)</f>
        <v>0</v>
      </c>
      <c r="BF415" s="198">
        <f>IF(N415="snížená",J415,0)</f>
        <v>0</v>
      </c>
      <c r="BG415" s="198">
        <f>IF(N415="zákl. přenesená",J415,0)</f>
        <v>0</v>
      </c>
      <c r="BH415" s="198">
        <f>IF(N415="sníž. přenesená",J415,0)</f>
        <v>0</v>
      </c>
      <c r="BI415" s="198">
        <f>IF(N415="nulová",J415,0)</f>
        <v>0</v>
      </c>
      <c r="BJ415" s="17" t="s">
        <v>85</v>
      </c>
      <c r="BK415" s="198">
        <f>ROUND(I415*H415,2)</f>
        <v>0</v>
      </c>
      <c r="BL415" s="17" t="s">
        <v>237</v>
      </c>
      <c r="BM415" s="197" t="s">
        <v>871</v>
      </c>
    </row>
    <row r="416" spans="1:65" s="13" customFormat="1">
      <c r="B416" s="199"/>
      <c r="C416" s="200"/>
      <c r="D416" s="201" t="s">
        <v>155</v>
      </c>
      <c r="E416" s="200"/>
      <c r="F416" s="203" t="s">
        <v>872</v>
      </c>
      <c r="G416" s="200"/>
      <c r="H416" s="204">
        <v>35.045999999999999</v>
      </c>
      <c r="I416" s="205"/>
      <c r="J416" s="200"/>
      <c r="K416" s="200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155</v>
      </c>
      <c r="AU416" s="210" t="s">
        <v>87</v>
      </c>
      <c r="AV416" s="13" t="s">
        <v>87</v>
      </c>
      <c r="AW416" s="13" t="s">
        <v>4</v>
      </c>
      <c r="AX416" s="13" t="s">
        <v>85</v>
      </c>
      <c r="AY416" s="210" t="s">
        <v>145</v>
      </c>
    </row>
    <row r="417" spans="1:65" s="2" customFormat="1" ht="24.2" customHeight="1">
      <c r="A417" s="34"/>
      <c r="B417" s="35"/>
      <c r="C417" s="186" t="s">
        <v>873</v>
      </c>
      <c r="D417" s="186" t="s">
        <v>148</v>
      </c>
      <c r="E417" s="187" t="s">
        <v>874</v>
      </c>
      <c r="F417" s="188" t="s">
        <v>875</v>
      </c>
      <c r="G417" s="189" t="s">
        <v>495</v>
      </c>
      <c r="H417" s="247"/>
      <c r="I417" s="191"/>
      <c r="J417" s="192">
        <f>ROUND(I417*H417,2)</f>
        <v>0</v>
      </c>
      <c r="K417" s="188" t="s">
        <v>152</v>
      </c>
      <c r="L417" s="39"/>
      <c r="M417" s="193" t="s">
        <v>1</v>
      </c>
      <c r="N417" s="194" t="s">
        <v>42</v>
      </c>
      <c r="O417" s="71"/>
      <c r="P417" s="195">
        <f>O417*H417</f>
        <v>0</v>
      </c>
      <c r="Q417" s="195">
        <v>0</v>
      </c>
      <c r="R417" s="195">
        <f>Q417*H417</f>
        <v>0</v>
      </c>
      <c r="S417" s="195">
        <v>0</v>
      </c>
      <c r="T417" s="196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7" t="s">
        <v>237</v>
      </c>
      <c r="AT417" s="197" t="s">
        <v>148</v>
      </c>
      <c r="AU417" s="197" t="s">
        <v>87</v>
      </c>
      <c r="AY417" s="17" t="s">
        <v>145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17" t="s">
        <v>85</v>
      </c>
      <c r="BK417" s="198">
        <f>ROUND(I417*H417,2)</f>
        <v>0</v>
      </c>
      <c r="BL417" s="17" t="s">
        <v>237</v>
      </c>
      <c r="BM417" s="197" t="s">
        <v>876</v>
      </c>
    </row>
    <row r="418" spans="1:65" s="12" customFormat="1" ht="22.9" customHeight="1">
      <c r="B418" s="170"/>
      <c r="C418" s="171"/>
      <c r="D418" s="172" t="s">
        <v>76</v>
      </c>
      <c r="E418" s="184" t="s">
        <v>877</v>
      </c>
      <c r="F418" s="184" t="s">
        <v>878</v>
      </c>
      <c r="G418" s="171"/>
      <c r="H418" s="171"/>
      <c r="I418" s="174"/>
      <c r="J418" s="185">
        <f>BK418</f>
        <v>0</v>
      </c>
      <c r="K418" s="171"/>
      <c r="L418" s="176"/>
      <c r="M418" s="177"/>
      <c r="N418" s="178"/>
      <c r="O418" s="178"/>
      <c r="P418" s="179">
        <f>SUM(P419:P441)</f>
        <v>0</v>
      </c>
      <c r="Q418" s="178"/>
      <c r="R418" s="179">
        <f>SUM(R419:R441)</f>
        <v>0.42737000000000003</v>
      </c>
      <c r="S418" s="178"/>
      <c r="T418" s="180">
        <f>SUM(T419:T441)</f>
        <v>0.44359999999999999</v>
      </c>
      <c r="AR418" s="181" t="s">
        <v>87</v>
      </c>
      <c r="AT418" s="182" t="s">
        <v>76</v>
      </c>
      <c r="AU418" s="182" t="s">
        <v>85</v>
      </c>
      <c r="AY418" s="181" t="s">
        <v>145</v>
      </c>
      <c r="BK418" s="183">
        <f>SUM(BK419:BK441)</f>
        <v>0</v>
      </c>
    </row>
    <row r="419" spans="1:65" s="2" customFormat="1" ht="24.2" customHeight="1">
      <c r="A419" s="34"/>
      <c r="B419" s="35"/>
      <c r="C419" s="186" t="s">
        <v>879</v>
      </c>
      <c r="D419" s="186" t="s">
        <v>148</v>
      </c>
      <c r="E419" s="187" t="s">
        <v>880</v>
      </c>
      <c r="F419" s="188" t="s">
        <v>881</v>
      </c>
      <c r="G419" s="189" t="s">
        <v>164</v>
      </c>
      <c r="H419" s="190">
        <v>16</v>
      </c>
      <c r="I419" s="191"/>
      <c r="J419" s="192">
        <f>ROUND(I419*H419,2)</f>
        <v>0</v>
      </c>
      <c r="K419" s="188" t="s">
        <v>152</v>
      </c>
      <c r="L419" s="39"/>
      <c r="M419" s="193" t="s">
        <v>1</v>
      </c>
      <c r="N419" s="194" t="s">
        <v>42</v>
      </c>
      <c r="O419" s="71"/>
      <c r="P419" s="195">
        <f>O419*H419</f>
        <v>0</v>
      </c>
      <c r="Q419" s="195">
        <v>0</v>
      </c>
      <c r="R419" s="195">
        <f>Q419*H419</f>
        <v>0</v>
      </c>
      <c r="S419" s="195">
        <v>2.4E-2</v>
      </c>
      <c r="T419" s="196">
        <f>S419*H419</f>
        <v>0.38400000000000001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7" t="s">
        <v>153</v>
      </c>
      <c r="AT419" s="197" t="s">
        <v>148</v>
      </c>
      <c r="AU419" s="197" t="s">
        <v>87</v>
      </c>
      <c r="AY419" s="17" t="s">
        <v>145</v>
      </c>
      <c r="BE419" s="198">
        <f>IF(N419="základní",J419,0)</f>
        <v>0</v>
      </c>
      <c r="BF419" s="198">
        <f>IF(N419="snížená",J419,0)</f>
        <v>0</v>
      </c>
      <c r="BG419" s="198">
        <f>IF(N419="zákl. přenesená",J419,0)</f>
        <v>0</v>
      </c>
      <c r="BH419" s="198">
        <f>IF(N419="sníž. přenesená",J419,0)</f>
        <v>0</v>
      </c>
      <c r="BI419" s="198">
        <f>IF(N419="nulová",J419,0)</f>
        <v>0</v>
      </c>
      <c r="BJ419" s="17" t="s">
        <v>85</v>
      </c>
      <c r="BK419" s="198">
        <f>ROUND(I419*H419,2)</f>
        <v>0</v>
      </c>
      <c r="BL419" s="17" t="s">
        <v>153</v>
      </c>
      <c r="BM419" s="197" t="s">
        <v>882</v>
      </c>
    </row>
    <row r="420" spans="1:65" s="2" customFormat="1" ht="24.2" customHeight="1">
      <c r="A420" s="34"/>
      <c r="B420" s="35"/>
      <c r="C420" s="186" t="s">
        <v>883</v>
      </c>
      <c r="D420" s="186" t="s">
        <v>148</v>
      </c>
      <c r="E420" s="187" t="s">
        <v>884</v>
      </c>
      <c r="F420" s="188" t="s">
        <v>885</v>
      </c>
      <c r="G420" s="189" t="s">
        <v>164</v>
      </c>
      <c r="H420" s="190">
        <v>32</v>
      </c>
      <c r="I420" s="191"/>
      <c r="J420" s="192">
        <f>ROUND(I420*H420,2)</f>
        <v>0</v>
      </c>
      <c r="K420" s="188" t="s">
        <v>152</v>
      </c>
      <c r="L420" s="39"/>
      <c r="M420" s="193" t="s">
        <v>1</v>
      </c>
      <c r="N420" s="194" t="s">
        <v>42</v>
      </c>
      <c r="O420" s="71"/>
      <c r="P420" s="195">
        <f>O420*H420</f>
        <v>0</v>
      </c>
      <c r="Q420" s="195">
        <v>0</v>
      </c>
      <c r="R420" s="195">
        <f>Q420*H420</f>
        <v>0</v>
      </c>
      <c r="S420" s="195">
        <v>0</v>
      </c>
      <c r="T420" s="196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7" t="s">
        <v>237</v>
      </c>
      <c r="AT420" s="197" t="s">
        <v>148</v>
      </c>
      <c r="AU420" s="197" t="s">
        <v>87</v>
      </c>
      <c r="AY420" s="17" t="s">
        <v>145</v>
      </c>
      <c r="BE420" s="198">
        <f>IF(N420="základní",J420,0)</f>
        <v>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17" t="s">
        <v>85</v>
      </c>
      <c r="BK420" s="198">
        <f>ROUND(I420*H420,2)</f>
        <v>0</v>
      </c>
      <c r="BL420" s="17" t="s">
        <v>237</v>
      </c>
      <c r="BM420" s="197" t="s">
        <v>886</v>
      </c>
    </row>
    <row r="421" spans="1:65" s="13" customFormat="1">
      <c r="B421" s="199"/>
      <c r="C421" s="200"/>
      <c r="D421" s="201" t="s">
        <v>155</v>
      </c>
      <c r="E421" s="202" t="s">
        <v>1</v>
      </c>
      <c r="F421" s="203" t="s">
        <v>887</v>
      </c>
      <c r="G421" s="200"/>
      <c r="H421" s="204">
        <v>32</v>
      </c>
      <c r="I421" s="205"/>
      <c r="J421" s="200"/>
      <c r="K421" s="200"/>
      <c r="L421" s="206"/>
      <c r="M421" s="207"/>
      <c r="N421" s="208"/>
      <c r="O421" s="208"/>
      <c r="P421" s="208"/>
      <c r="Q421" s="208"/>
      <c r="R421" s="208"/>
      <c r="S421" s="208"/>
      <c r="T421" s="209"/>
      <c r="AT421" s="210" t="s">
        <v>155</v>
      </c>
      <c r="AU421" s="210" t="s">
        <v>87</v>
      </c>
      <c r="AV421" s="13" t="s">
        <v>87</v>
      </c>
      <c r="AW421" s="13" t="s">
        <v>34</v>
      </c>
      <c r="AX421" s="13" t="s">
        <v>85</v>
      </c>
      <c r="AY421" s="210" t="s">
        <v>145</v>
      </c>
    </row>
    <row r="422" spans="1:65" s="2" customFormat="1" ht="24.2" customHeight="1">
      <c r="A422" s="34"/>
      <c r="B422" s="35"/>
      <c r="C422" s="186" t="s">
        <v>888</v>
      </c>
      <c r="D422" s="186" t="s">
        <v>148</v>
      </c>
      <c r="E422" s="187" t="s">
        <v>889</v>
      </c>
      <c r="F422" s="188" t="s">
        <v>890</v>
      </c>
      <c r="G422" s="189" t="s">
        <v>164</v>
      </c>
      <c r="H422" s="190">
        <v>16</v>
      </c>
      <c r="I422" s="191"/>
      <c r="J422" s="192">
        <f>ROUND(I422*H422,2)</f>
        <v>0</v>
      </c>
      <c r="K422" s="188" t="s">
        <v>152</v>
      </c>
      <c r="L422" s="39"/>
      <c r="M422" s="193" t="s">
        <v>1</v>
      </c>
      <c r="N422" s="194" t="s">
        <v>42</v>
      </c>
      <c r="O422" s="71"/>
      <c r="P422" s="195">
        <f>O422*H422</f>
        <v>0</v>
      </c>
      <c r="Q422" s="195">
        <v>0</v>
      </c>
      <c r="R422" s="195">
        <f>Q422*H422</f>
        <v>0</v>
      </c>
      <c r="S422" s="195">
        <v>0</v>
      </c>
      <c r="T422" s="196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7" t="s">
        <v>237</v>
      </c>
      <c r="AT422" s="197" t="s">
        <v>148</v>
      </c>
      <c r="AU422" s="197" t="s">
        <v>87</v>
      </c>
      <c r="AY422" s="17" t="s">
        <v>145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17" t="s">
        <v>85</v>
      </c>
      <c r="BK422" s="198">
        <f>ROUND(I422*H422,2)</f>
        <v>0</v>
      </c>
      <c r="BL422" s="17" t="s">
        <v>237</v>
      </c>
      <c r="BM422" s="197" t="s">
        <v>891</v>
      </c>
    </row>
    <row r="423" spans="1:65" s="2" customFormat="1" ht="24.2" customHeight="1">
      <c r="A423" s="34"/>
      <c r="B423" s="35"/>
      <c r="C423" s="233" t="s">
        <v>892</v>
      </c>
      <c r="D423" s="233" t="s">
        <v>255</v>
      </c>
      <c r="E423" s="234" t="s">
        <v>893</v>
      </c>
      <c r="F423" s="235" t="s">
        <v>894</v>
      </c>
      <c r="G423" s="236" t="s">
        <v>164</v>
      </c>
      <c r="H423" s="237">
        <v>10</v>
      </c>
      <c r="I423" s="238"/>
      <c r="J423" s="239">
        <f>ROUND(I423*H423,2)</f>
        <v>0</v>
      </c>
      <c r="K423" s="235" t="s">
        <v>152</v>
      </c>
      <c r="L423" s="240"/>
      <c r="M423" s="241" t="s">
        <v>1</v>
      </c>
      <c r="N423" s="242" t="s">
        <v>42</v>
      </c>
      <c r="O423" s="71"/>
      <c r="P423" s="195">
        <f>O423*H423</f>
        <v>0</v>
      </c>
      <c r="Q423" s="195">
        <v>1.95E-2</v>
      </c>
      <c r="R423" s="195">
        <f>Q423*H423</f>
        <v>0.19500000000000001</v>
      </c>
      <c r="S423" s="195">
        <v>0</v>
      </c>
      <c r="T423" s="196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7" t="s">
        <v>313</v>
      </c>
      <c r="AT423" s="197" t="s">
        <v>255</v>
      </c>
      <c r="AU423" s="197" t="s">
        <v>87</v>
      </c>
      <c r="AY423" s="17" t="s">
        <v>145</v>
      </c>
      <c r="BE423" s="198">
        <f>IF(N423="základní",J423,0)</f>
        <v>0</v>
      </c>
      <c r="BF423" s="198">
        <f>IF(N423="snížená",J423,0)</f>
        <v>0</v>
      </c>
      <c r="BG423" s="198">
        <f>IF(N423="zákl. přenesená",J423,0)</f>
        <v>0</v>
      </c>
      <c r="BH423" s="198">
        <f>IF(N423="sníž. přenesená",J423,0)</f>
        <v>0</v>
      </c>
      <c r="BI423" s="198">
        <f>IF(N423="nulová",J423,0)</f>
        <v>0</v>
      </c>
      <c r="BJ423" s="17" t="s">
        <v>85</v>
      </c>
      <c r="BK423" s="198">
        <f>ROUND(I423*H423,2)</f>
        <v>0</v>
      </c>
      <c r="BL423" s="17" t="s">
        <v>237</v>
      </c>
      <c r="BM423" s="197" t="s">
        <v>895</v>
      </c>
    </row>
    <row r="424" spans="1:65" s="2" customFormat="1" ht="24.2" customHeight="1">
      <c r="A424" s="34"/>
      <c r="B424" s="35"/>
      <c r="C424" s="233" t="s">
        <v>896</v>
      </c>
      <c r="D424" s="233" t="s">
        <v>255</v>
      </c>
      <c r="E424" s="234" t="s">
        <v>897</v>
      </c>
      <c r="F424" s="235" t="s">
        <v>898</v>
      </c>
      <c r="G424" s="236" t="s">
        <v>164</v>
      </c>
      <c r="H424" s="237">
        <v>5</v>
      </c>
      <c r="I424" s="238"/>
      <c r="J424" s="239">
        <f>ROUND(I424*H424,2)</f>
        <v>0</v>
      </c>
      <c r="K424" s="235" t="s">
        <v>152</v>
      </c>
      <c r="L424" s="240"/>
      <c r="M424" s="241" t="s">
        <v>1</v>
      </c>
      <c r="N424" s="242" t="s">
        <v>42</v>
      </c>
      <c r="O424" s="71"/>
      <c r="P424" s="195">
        <f>O424*H424</f>
        <v>0</v>
      </c>
      <c r="Q424" s="195">
        <v>1.7500000000000002E-2</v>
      </c>
      <c r="R424" s="195">
        <f>Q424*H424</f>
        <v>8.7500000000000008E-2</v>
      </c>
      <c r="S424" s="195">
        <v>0</v>
      </c>
      <c r="T424" s="196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7" t="s">
        <v>313</v>
      </c>
      <c r="AT424" s="197" t="s">
        <v>255</v>
      </c>
      <c r="AU424" s="197" t="s">
        <v>87</v>
      </c>
      <c r="AY424" s="17" t="s">
        <v>145</v>
      </c>
      <c r="BE424" s="198">
        <f>IF(N424="základní",J424,0)</f>
        <v>0</v>
      </c>
      <c r="BF424" s="198">
        <f>IF(N424="snížená",J424,0)</f>
        <v>0</v>
      </c>
      <c r="BG424" s="198">
        <f>IF(N424="zákl. přenesená",J424,0)</f>
        <v>0</v>
      </c>
      <c r="BH424" s="198">
        <f>IF(N424="sníž. přenesená",J424,0)</f>
        <v>0</v>
      </c>
      <c r="BI424" s="198">
        <f>IF(N424="nulová",J424,0)</f>
        <v>0</v>
      </c>
      <c r="BJ424" s="17" t="s">
        <v>85</v>
      </c>
      <c r="BK424" s="198">
        <f>ROUND(I424*H424,2)</f>
        <v>0</v>
      </c>
      <c r="BL424" s="17" t="s">
        <v>237</v>
      </c>
      <c r="BM424" s="197" t="s">
        <v>899</v>
      </c>
    </row>
    <row r="425" spans="1:65" s="2" customFormat="1" ht="33" customHeight="1">
      <c r="A425" s="34"/>
      <c r="B425" s="35"/>
      <c r="C425" s="233" t="s">
        <v>900</v>
      </c>
      <c r="D425" s="233" t="s">
        <v>255</v>
      </c>
      <c r="E425" s="234" t="s">
        <v>901</v>
      </c>
      <c r="F425" s="235" t="s">
        <v>902</v>
      </c>
      <c r="G425" s="236" t="s">
        <v>164</v>
      </c>
      <c r="H425" s="237">
        <v>1</v>
      </c>
      <c r="I425" s="238"/>
      <c r="J425" s="239">
        <f>ROUND(I425*H425,2)</f>
        <v>0</v>
      </c>
      <c r="K425" s="235" t="s">
        <v>152</v>
      </c>
      <c r="L425" s="240"/>
      <c r="M425" s="241" t="s">
        <v>1</v>
      </c>
      <c r="N425" s="242" t="s">
        <v>42</v>
      </c>
      <c r="O425" s="71"/>
      <c r="P425" s="195">
        <f>O425*H425</f>
        <v>0</v>
      </c>
      <c r="Q425" s="195">
        <v>4.2999999999999997E-2</v>
      </c>
      <c r="R425" s="195">
        <f>Q425*H425</f>
        <v>4.2999999999999997E-2</v>
      </c>
      <c r="S425" s="195">
        <v>0</v>
      </c>
      <c r="T425" s="196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7" t="s">
        <v>313</v>
      </c>
      <c r="AT425" s="197" t="s">
        <v>255</v>
      </c>
      <c r="AU425" s="197" t="s">
        <v>87</v>
      </c>
      <c r="AY425" s="17" t="s">
        <v>145</v>
      </c>
      <c r="BE425" s="198">
        <f>IF(N425="základní",J425,0)</f>
        <v>0</v>
      </c>
      <c r="BF425" s="198">
        <f>IF(N425="snížená",J425,0)</f>
        <v>0</v>
      </c>
      <c r="BG425" s="198">
        <f>IF(N425="zákl. přenesená",J425,0)</f>
        <v>0</v>
      </c>
      <c r="BH425" s="198">
        <f>IF(N425="sníž. přenesená",J425,0)</f>
        <v>0</v>
      </c>
      <c r="BI425" s="198">
        <f>IF(N425="nulová",J425,0)</f>
        <v>0</v>
      </c>
      <c r="BJ425" s="17" t="s">
        <v>85</v>
      </c>
      <c r="BK425" s="198">
        <f>ROUND(I425*H425,2)</f>
        <v>0</v>
      </c>
      <c r="BL425" s="17" t="s">
        <v>237</v>
      </c>
      <c r="BM425" s="197" t="s">
        <v>903</v>
      </c>
    </row>
    <row r="426" spans="1:65" s="13" customFormat="1">
      <c r="B426" s="199"/>
      <c r="C426" s="200"/>
      <c r="D426" s="201" t="s">
        <v>155</v>
      </c>
      <c r="E426" s="202" t="s">
        <v>1</v>
      </c>
      <c r="F426" s="203" t="s">
        <v>272</v>
      </c>
      <c r="G426" s="200"/>
      <c r="H426" s="204">
        <v>1</v>
      </c>
      <c r="I426" s="205"/>
      <c r="J426" s="200"/>
      <c r="K426" s="200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155</v>
      </c>
      <c r="AU426" s="210" t="s">
        <v>87</v>
      </c>
      <c r="AV426" s="13" t="s">
        <v>87</v>
      </c>
      <c r="AW426" s="13" t="s">
        <v>34</v>
      </c>
      <c r="AX426" s="13" t="s">
        <v>85</v>
      </c>
      <c r="AY426" s="210" t="s">
        <v>145</v>
      </c>
    </row>
    <row r="427" spans="1:65" s="2" customFormat="1" ht="21.75" customHeight="1">
      <c r="A427" s="34"/>
      <c r="B427" s="35"/>
      <c r="C427" s="186" t="s">
        <v>904</v>
      </c>
      <c r="D427" s="186" t="s">
        <v>148</v>
      </c>
      <c r="E427" s="187" t="s">
        <v>905</v>
      </c>
      <c r="F427" s="188" t="s">
        <v>906</v>
      </c>
      <c r="G427" s="189" t="s">
        <v>164</v>
      </c>
      <c r="H427" s="190">
        <v>16</v>
      </c>
      <c r="I427" s="191"/>
      <c r="J427" s="192">
        <f t="shared" ref="J427:J441" si="50">ROUND(I427*H427,2)</f>
        <v>0</v>
      </c>
      <c r="K427" s="188" t="s">
        <v>152</v>
      </c>
      <c r="L427" s="39"/>
      <c r="M427" s="193" t="s">
        <v>1</v>
      </c>
      <c r="N427" s="194" t="s">
        <v>42</v>
      </c>
      <c r="O427" s="71"/>
      <c r="P427" s="195">
        <f t="shared" ref="P427:P441" si="51">O427*H427</f>
        <v>0</v>
      </c>
      <c r="Q427" s="195">
        <v>0</v>
      </c>
      <c r="R427" s="195">
        <f t="shared" ref="R427:R441" si="52">Q427*H427</f>
        <v>0</v>
      </c>
      <c r="S427" s="195">
        <v>0</v>
      </c>
      <c r="T427" s="196">
        <f t="shared" ref="T427:T441" si="53"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7" t="s">
        <v>237</v>
      </c>
      <c r="AT427" s="197" t="s">
        <v>148</v>
      </c>
      <c r="AU427" s="197" t="s">
        <v>87</v>
      </c>
      <c r="AY427" s="17" t="s">
        <v>145</v>
      </c>
      <c r="BE427" s="198">
        <f t="shared" ref="BE427:BE441" si="54">IF(N427="základní",J427,0)</f>
        <v>0</v>
      </c>
      <c r="BF427" s="198">
        <f t="shared" ref="BF427:BF441" si="55">IF(N427="snížená",J427,0)</f>
        <v>0</v>
      </c>
      <c r="BG427" s="198">
        <f t="shared" ref="BG427:BG441" si="56">IF(N427="zákl. přenesená",J427,0)</f>
        <v>0</v>
      </c>
      <c r="BH427" s="198">
        <f t="shared" ref="BH427:BH441" si="57">IF(N427="sníž. přenesená",J427,0)</f>
        <v>0</v>
      </c>
      <c r="BI427" s="198">
        <f t="shared" ref="BI427:BI441" si="58">IF(N427="nulová",J427,0)</f>
        <v>0</v>
      </c>
      <c r="BJ427" s="17" t="s">
        <v>85</v>
      </c>
      <c r="BK427" s="198">
        <f t="shared" ref="BK427:BK441" si="59">ROUND(I427*H427,2)</f>
        <v>0</v>
      </c>
      <c r="BL427" s="17" t="s">
        <v>237</v>
      </c>
      <c r="BM427" s="197" t="s">
        <v>907</v>
      </c>
    </row>
    <row r="428" spans="1:65" s="2" customFormat="1" ht="16.5" customHeight="1">
      <c r="A428" s="34"/>
      <c r="B428" s="35"/>
      <c r="C428" s="233" t="s">
        <v>908</v>
      </c>
      <c r="D428" s="233" t="s">
        <v>255</v>
      </c>
      <c r="E428" s="234" t="s">
        <v>909</v>
      </c>
      <c r="F428" s="235" t="s">
        <v>910</v>
      </c>
      <c r="G428" s="236" t="s">
        <v>164</v>
      </c>
      <c r="H428" s="237">
        <v>16</v>
      </c>
      <c r="I428" s="238"/>
      <c r="J428" s="239">
        <f t="shared" si="50"/>
        <v>0</v>
      </c>
      <c r="K428" s="235" t="s">
        <v>152</v>
      </c>
      <c r="L428" s="240"/>
      <c r="M428" s="241" t="s">
        <v>1</v>
      </c>
      <c r="N428" s="242" t="s">
        <v>42</v>
      </c>
      <c r="O428" s="71"/>
      <c r="P428" s="195">
        <f t="shared" si="51"/>
        <v>0</v>
      </c>
      <c r="Q428" s="195">
        <v>2.2000000000000001E-3</v>
      </c>
      <c r="R428" s="195">
        <f t="shared" si="52"/>
        <v>3.5200000000000002E-2</v>
      </c>
      <c r="S428" s="195">
        <v>0</v>
      </c>
      <c r="T428" s="196">
        <f t="shared" si="53"/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7" t="s">
        <v>313</v>
      </c>
      <c r="AT428" s="197" t="s">
        <v>255</v>
      </c>
      <c r="AU428" s="197" t="s">
        <v>87</v>
      </c>
      <c r="AY428" s="17" t="s">
        <v>145</v>
      </c>
      <c r="BE428" s="198">
        <f t="shared" si="54"/>
        <v>0</v>
      </c>
      <c r="BF428" s="198">
        <f t="shared" si="55"/>
        <v>0</v>
      </c>
      <c r="BG428" s="198">
        <f t="shared" si="56"/>
        <v>0</v>
      </c>
      <c r="BH428" s="198">
        <f t="shared" si="57"/>
        <v>0</v>
      </c>
      <c r="BI428" s="198">
        <f t="shared" si="58"/>
        <v>0</v>
      </c>
      <c r="BJ428" s="17" t="s">
        <v>85</v>
      </c>
      <c r="BK428" s="198">
        <f t="shared" si="59"/>
        <v>0</v>
      </c>
      <c r="BL428" s="17" t="s">
        <v>237</v>
      </c>
      <c r="BM428" s="197" t="s">
        <v>911</v>
      </c>
    </row>
    <row r="429" spans="1:65" s="2" customFormat="1" ht="16.5" customHeight="1">
      <c r="A429" s="34"/>
      <c r="B429" s="35"/>
      <c r="C429" s="186" t="s">
        <v>912</v>
      </c>
      <c r="D429" s="186" t="s">
        <v>148</v>
      </c>
      <c r="E429" s="187" t="s">
        <v>913</v>
      </c>
      <c r="F429" s="188" t="s">
        <v>914</v>
      </c>
      <c r="G429" s="189" t="s">
        <v>164</v>
      </c>
      <c r="H429" s="190">
        <v>16</v>
      </c>
      <c r="I429" s="191"/>
      <c r="J429" s="192">
        <f t="shared" si="50"/>
        <v>0</v>
      </c>
      <c r="K429" s="188" t="s">
        <v>152</v>
      </c>
      <c r="L429" s="39"/>
      <c r="M429" s="193" t="s">
        <v>1</v>
      </c>
      <c r="N429" s="194" t="s">
        <v>42</v>
      </c>
      <c r="O429" s="71"/>
      <c r="P429" s="195">
        <f t="shared" si="51"/>
        <v>0</v>
      </c>
      <c r="Q429" s="195">
        <v>0</v>
      </c>
      <c r="R429" s="195">
        <f t="shared" si="52"/>
        <v>0</v>
      </c>
      <c r="S429" s="195">
        <v>0</v>
      </c>
      <c r="T429" s="196">
        <f t="shared" si="53"/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7" t="s">
        <v>237</v>
      </c>
      <c r="AT429" s="197" t="s">
        <v>148</v>
      </c>
      <c r="AU429" s="197" t="s">
        <v>87</v>
      </c>
      <c r="AY429" s="17" t="s">
        <v>145</v>
      </c>
      <c r="BE429" s="198">
        <f t="shared" si="54"/>
        <v>0</v>
      </c>
      <c r="BF429" s="198">
        <f t="shared" si="55"/>
        <v>0</v>
      </c>
      <c r="BG429" s="198">
        <f t="shared" si="56"/>
        <v>0</v>
      </c>
      <c r="BH429" s="198">
        <f t="shared" si="57"/>
        <v>0</v>
      </c>
      <c r="BI429" s="198">
        <f t="shared" si="58"/>
        <v>0</v>
      </c>
      <c r="BJ429" s="17" t="s">
        <v>85</v>
      </c>
      <c r="BK429" s="198">
        <f t="shared" si="59"/>
        <v>0</v>
      </c>
      <c r="BL429" s="17" t="s">
        <v>237</v>
      </c>
      <c r="BM429" s="197" t="s">
        <v>915</v>
      </c>
    </row>
    <row r="430" spans="1:65" s="2" customFormat="1" ht="16.5" customHeight="1">
      <c r="A430" s="34"/>
      <c r="B430" s="35"/>
      <c r="C430" s="233" t="s">
        <v>916</v>
      </c>
      <c r="D430" s="233" t="s">
        <v>255</v>
      </c>
      <c r="E430" s="234" t="s">
        <v>917</v>
      </c>
      <c r="F430" s="235" t="s">
        <v>918</v>
      </c>
      <c r="G430" s="236" t="s">
        <v>164</v>
      </c>
      <c r="H430" s="237">
        <v>11</v>
      </c>
      <c r="I430" s="238"/>
      <c r="J430" s="239">
        <f t="shared" si="50"/>
        <v>0</v>
      </c>
      <c r="K430" s="235" t="s">
        <v>152</v>
      </c>
      <c r="L430" s="240"/>
      <c r="M430" s="241" t="s">
        <v>1</v>
      </c>
      <c r="N430" s="242" t="s">
        <v>42</v>
      </c>
      <c r="O430" s="71"/>
      <c r="P430" s="195">
        <f t="shared" si="51"/>
        <v>0</v>
      </c>
      <c r="Q430" s="195">
        <v>1.4999999999999999E-4</v>
      </c>
      <c r="R430" s="195">
        <f t="shared" si="52"/>
        <v>1.6499999999999998E-3</v>
      </c>
      <c r="S430" s="195">
        <v>0</v>
      </c>
      <c r="T430" s="196">
        <f t="shared" si="53"/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7" t="s">
        <v>313</v>
      </c>
      <c r="AT430" s="197" t="s">
        <v>255</v>
      </c>
      <c r="AU430" s="197" t="s">
        <v>87</v>
      </c>
      <c r="AY430" s="17" t="s">
        <v>145</v>
      </c>
      <c r="BE430" s="198">
        <f t="shared" si="54"/>
        <v>0</v>
      </c>
      <c r="BF430" s="198">
        <f t="shared" si="55"/>
        <v>0</v>
      </c>
      <c r="BG430" s="198">
        <f t="shared" si="56"/>
        <v>0</v>
      </c>
      <c r="BH430" s="198">
        <f t="shared" si="57"/>
        <v>0</v>
      </c>
      <c r="BI430" s="198">
        <f t="shared" si="58"/>
        <v>0</v>
      </c>
      <c r="BJ430" s="17" t="s">
        <v>85</v>
      </c>
      <c r="BK430" s="198">
        <f t="shared" si="59"/>
        <v>0</v>
      </c>
      <c r="BL430" s="17" t="s">
        <v>237</v>
      </c>
      <c r="BM430" s="197" t="s">
        <v>919</v>
      </c>
    </row>
    <row r="431" spans="1:65" s="2" customFormat="1" ht="16.5" customHeight="1">
      <c r="A431" s="34"/>
      <c r="B431" s="35"/>
      <c r="C431" s="233" t="s">
        <v>920</v>
      </c>
      <c r="D431" s="233" t="s">
        <v>255</v>
      </c>
      <c r="E431" s="234" t="s">
        <v>921</v>
      </c>
      <c r="F431" s="235" t="s">
        <v>922</v>
      </c>
      <c r="G431" s="236" t="s">
        <v>164</v>
      </c>
      <c r="H431" s="237">
        <v>11</v>
      </c>
      <c r="I431" s="238"/>
      <c r="J431" s="239">
        <f t="shared" si="50"/>
        <v>0</v>
      </c>
      <c r="K431" s="235" t="s">
        <v>152</v>
      </c>
      <c r="L431" s="240"/>
      <c r="M431" s="241" t="s">
        <v>1</v>
      </c>
      <c r="N431" s="242" t="s">
        <v>42</v>
      </c>
      <c r="O431" s="71"/>
      <c r="P431" s="195">
        <f t="shared" si="51"/>
        <v>0</v>
      </c>
      <c r="Q431" s="195">
        <v>1.4999999999999999E-4</v>
      </c>
      <c r="R431" s="195">
        <f t="shared" si="52"/>
        <v>1.6499999999999998E-3</v>
      </c>
      <c r="S431" s="195">
        <v>0</v>
      </c>
      <c r="T431" s="196">
        <f t="shared" si="53"/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7" t="s">
        <v>313</v>
      </c>
      <c r="AT431" s="197" t="s">
        <v>255</v>
      </c>
      <c r="AU431" s="197" t="s">
        <v>87</v>
      </c>
      <c r="AY431" s="17" t="s">
        <v>145</v>
      </c>
      <c r="BE431" s="198">
        <f t="shared" si="54"/>
        <v>0</v>
      </c>
      <c r="BF431" s="198">
        <f t="shared" si="55"/>
        <v>0</v>
      </c>
      <c r="BG431" s="198">
        <f t="shared" si="56"/>
        <v>0</v>
      </c>
      <c r="BH431" s="198">
        <f t="shared" si="57"/>
        <v>0</v>
      </c>
      <c r="BI431" s="198">
        <f t="shared" si="58"/>
        <v>0</v>
      </c>
      <c r="BJ431" s="17" t="s">
        <v>85</v>
      </c>
      <c r="BK431" s="198">
        <f t="shared" si="59"/>
        <v>0</v>
      </c>
      <c r="BL431" s="17" t="s">
        <v>237</v>
      </c>
      <c r="BM431" s="197" t="s">
        <v>923</v>
      </c>
    </row>
    <row r="432" spans="1:65" s="2" customFormat="1" ht="24.2" customHeight="1">
      <c r="A432" s="34"/>
      <c r="B432" s="35"/>
      <c r="C432" s="233" t="s">
        <v>924</v>
      </c>
      <c r="D432" s="233" t="s">
        <v>255</v>
      </c>
      <c r="E432" s="234" t="s">
        <v>925</v>
      </c>
      <c r="F432" s="235" t="s">
        <v>926</v>
      </c>
      <c r="G432" s="236" t="s">
        <v>164</v>
      </c>
      <c r="H432" s="237">
        <v>5</v>
      </c>
      <c r="I432" s="238"/>
      <c r="J432" s="239">
        <f t="shared" si="50"/>
        <v>0</v>
      </c>
      <c r="K432" s="235" t="s">
        <v>152</v>
      </c>
      <c r="L432" s="240"/>
      <c r="M432" s="241" t="s">
        <v>1</v>
      </c>
      <c r="N432" s="242" t="s">
        <v>42</v>
      </c>
      <c r="O432" s="71"/>
      <c r="P432" s="195">
        <f t="shared" si="51"/>
        <v>0</v>
      </c>
      <c r="Q432" s="195">
        <v>1.4999999999999999E-4</v>
      </c>
      <c r="R432" s="195">
        <f t="shared" si="52"/>
        <v>7.4999999999999991E-4</v>
      </c>
      <c r="S432" s="195">
        <v>0</v>
      </c>
      <c r="T432" s="196">
        <f t="shared" si="53"/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7" t="s">
        <v>313</v>
      </c>
      <c r="AT432" s="197" t="s">
        <v>255</v>
      </c>
      <c r="AU432" s="197" t="s">
        <v>87</v>
      </c>
      <c r="AY432" s="17" t="s">
        <v>145</v>
      </c>
      <c r="BE432" s="198">
        <f t="shared" si="54"/>
        <v>0</v>
      </c>
      <c r="BF432" s="198">
        <f t="shared" si="55"/>
        <v>0</v>
      </c>
      <c r="BG432" s="198">
        <f t="shared" si="56"/>
        <v>0</v>
      </c>
      <c r="BH432" s="198">
        <f t="shared" si="57"/>
        <v>0</v>
      </c>
      <c r="BI432" s="198">
        <f t="shared" si="58"/>
        <v>0</v>
      </c>
      <c r="BJ432" s="17" t="s">
        <v>85</v>
      </c>
      <c r="BK432" s="198">
        <f t="shared" si="59"/>
        <v>0</v>
      </c>
      <c r="BL432" s="17" t="s">
        <v>237</v>
      </c>
      <c r="BM432" s="197" t="s">
        <v>927</v>
      </c>
    </row>
    <row r="433" spans="1:65" s="2" customFormat="1" ht="24.2" customHeight="1">
      <c r="A433" s="34"/>
      <c r="B433" s="35"/>
      <c r="C433" s="186" t="s">
        <v>928</v>
      </c>
      <c r="D433" s="186" t="s">
        <v>148</v>
      </c>
      <c r="E433" s="187" t="s">
        <v>929</v>
      </c>
      <c r="F433" s="188" t="s">
        <v>930</v>
      </c>
      <c r="G433" s="189" t="s">
        <v>183</v>
      </c>
      <c r="H433" s="190">
        <v>21.8</v>
      </c>
      <c r="I433" s="191"/>
      <c r="J433" s="192">
        <f t="shared" si="50"/>
        <v>0</v>
      </c>
      <c r="K433" s="188" t="s">
        <v>152</v>
      </c>
      <c r="L433" s="39"/>
      <c r="M433" s="193" t="s">
        <v>1</v>
      </c>
      <c r="N433" s="194" t="s">
        <v>42</v>
      </c>
      <c r="O433" s="71"/>
      <c r="P433" s="195">
        <f t="shared" si="51"/>
        <v>0</v>
      </c>
      <c r="Q433" s="195">
        <v>0</v>
      </c>
      <c r="R433" s="195">
        <f t="shared" si="52"/>
        <v>0</v>
      </c>
      <c r="S433" s="195">
        <v>2E-3</v>
      </c>
      <c r="T433" s="196">
        <f t="shared" si="53"/>
        <v>4.36E-2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7" t="s">
        <v>237</v>
      </c>
      <c r="AT433" s="197" t="s">
        <v>148</v>
      </c>
      <c r="AU433" s="197" t="s">
        <v>87</v>
      </c>
      <c r="AY433" s="17" t="s">
        <v>145</v>
      </c>
      <c r="BE433" s="198">
        <f t="shared" si="54"/>
        <v>0</v>
      </c>
      <c r="BF433" s="198">
        <f t="shared" si="55"/>
        <v>0</v>
      </c>
      <c r="BG433" s="198">
        <f t="shared" si="56"/>
        <v>0</v>
      </c>
      <c r="BH433" s="198">
        <f t="shared" si="57"/>
        <v>0</v>
      </c>
      <c r="BI433" s="198">
        <f t="shared" si="58"/>
        <v>0</v>
      </c>
      <c r="BJ433" s="17" t="s">
        <v>85</v>
      </c>
      <c r="BK433" s="198">
        <f t="shared" si="59"/>
        <v>0</v>
      </c>
      <c r="BL433" s="17" t="s">
        <v>237</v>
      </c>
      <c r="BM433" s="197" t="s">
        <v>931</v>
      </c>
    </row>
    <row r="434" spans="1:65" s="2" customFormat="1" ht="24.2" customHeight="1">
      <c r="A434" s="34"/>
      <c r="B434" s="35"/>
      <c r="C434" s="186" t="s">
        <v>932</v>
      </c>
      <c r="D434" s="186" t="s">
        <v>148</v>
      </c>
      <c r="E434" s="187" t="s">
        <v>933</v>
      </c>
      <c r="F434" s="188" t="s">
        <v>934</v>
      </c>
      <c r="G434" s="189" t="s">
        <v>183</v>
      </c>
      <c r="H434" s="190">
        <v>21.8</v>
      </c>
      <c r="I434" s="191"/>
      <c r="J434" s="192">
        <f t="shared" si="50"/>
        <v>0</v>
      </c>
      <c r="K434" s="188" t="s">
        <v>152</v>
      </c>
      <c r="L434" s="39"/>
      <c r="M434" s="193" t="s">
        <v>1</v>
      </c>
      <c r="N434" s="194" t="s">
        <v>42</v>
      </c>
      <c r="O434" s="71"/>
      <c r="P434" s="195">
        <f t="shared" si="51"/>
        <v>0</v>
      </c>
      <c r="Q434" s="195">
        <v>0</v>
      </c>
      <c r="R434" s="195">
        <f t="shared" si="52"/>
        <v>0</v>
      </c>
      <c r="S434" s="195">
        <v>0</v>
      </c>
      <c r="T434" s="196">
        <f t="shared" si="53"/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7" t="s">
        <v>237</v>
      </c>
      <c r="AT434" s="197" t="s">
        <v>148</v>
      </c>
      <c r="AU434" s="197" t="s">
        <v>87</v>
      </c>
      <c r="AY434" s="17" t="s">
        <v>145</v>
      </c>
      <c r="BE434" s="198">
        <f t="shared" si="54"/>
        <v>0</v>
      </c>
      <c r="BF434" s="198">
        <f t="shared" si="55"/>
        <v>0</v>
      </c>
      <c r="BG434" s="198">
        <f t="shared" si="56"/>
        <v>0</v>
      </c>
      <c r="BH434" s="198">
        <f t="shared" si="57"/>
        <v>0</v>
      </c>
      <c r="BI434" s="198">
        <f t="shared" si="58"/>
        <v>0</v>
      </c>
      <c r="BJ434" s="17" t="s">
        <v>85</v>
      </c>
      <c r="BK434" s="198">
        <f t="shared" si="59"/>
        <v>0</v>
      </c>
      <c r="BL434" s="17" t="s">
        <v>237</v>
      </c>
      <c r="BM434" s="197" t="s">
        <v>935</v>
      </c>
    </row>
    <row r="435" spans="1:65" s="2" customFormat="1" ht="16.5" customHeight="1">
      <c r="A435" s="34"/>
      <c r="B435" s="35"/>
      <c r="C435" s="233" t="s">
        <v>936</v>
      </c>
      <c r="D435" s="233" t="s">
        <v>255</v>
      </c>
      <c r="E435" s="234" t="s">
        <v>937</v>
      </c>
      <c r="F435" s="235" t="s">
        <v>938</v>
      </c>
      <c r="G435" s="236" t="s">
        <v>183</v>
      </c>
      <c r="H435" s="237">
        <v>21.8</v>
      </c>
      <c r="I435" s="238"/>
      <c r="J435" s="239">
        <f t="shared" si="50"/>
        <v>0</v>
      </c>
      <c r="K435" s="235" t="s">
        <v>152</v>
      </c>
      <c r="L435" s="240"/>
      <c r="M435" s="241" t="s">
        <v>1</v>
      </c>
      <c r="N435" s="242" t="s">
        <v>42</v>
      </c>
      <c r="O435" s="71"/>
      <c r="P435" s="195">
        <f t="shared" si="51"/>
        <v>0</v>
      </c>
      <c r="Q435" s="195">
        <v>1.8E-3</v>
      </c>
      <c r="R435" s="195">
        <f t="shared" si="52"/>
        <v>3.9239999999999997E-2</v>
      </c>
      <c r="S435" s="195">
        <v>0</v>
      </c>
      <c r="T435" s="196">
        <f t="shared" si="53"/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7" t="s">
        <v>313</v>
      </c>
      <c r="AT435" s="197" t="s">
        <v>255</v>
      </c>
      <c r="AU435" s="197" t="s">
        <v>87</v>
      </c>
      <c r="AY435" s="17" t="s">
        <v>145</v>
      </c>
      <c r="BE435" s="198">
        <f t="shared" si="54"/>
        <v>0</v>
      </c>
      <c r="BF435" s="198">
        <f t="shared" si="55"/>
        <v>0</v>
      </c>
      <c r="BG435" s="198">
        <f t="shared" si="56"/>
        <v>0</v>
      </c>
      <c r="BH435" s="198">
        <f t="shared" si="57"/>
        <v>0</v>
      </c>
      <c r="BI435" s="198">
        <f t="shared" si="58"/>
        <v>0</v>
      </c>
      <c r="BJ435" s="17" t="s">
        <v>85</v>
      </c>
      <c r="BK435" s="198">
        <f t="shared" si="59"/>
        <v>0</v>
      </c>
      <c r="BL435" s="17" t="s">
        <v>237</v>
      </c>
      <c r="BM435" s="197" t="s">
        <v>939</v>
      </c>
    </row>
    <row r="436" spans="1:65" s="2" customFormat="1" ht="16.5" customHeight="1">
      <c r="A436" s="34"/>
      <c r="B436" s="35"/>
      <c r="C436" s="233" t="s">
        <v>940</v>
      </c>
      <c r="D436" s="233" t="s">
        <v>255</v>
      </c>
      <c r="E436" s="234" t="s">
        <v>941</v>
      </c>
      <c r="F436" s="235" t="s">
        <v>942</v>
      </c>
      <c r="G436" s="236" t="s">
        <v>943</v>
      </c>
      <c r="H436" s="237">
        <v>14</v>
      </c>
      <c r="I436" s="238"/>
      <c r="J436" s="239">
        <f t="shared" si="50"/>
        <v>0</v>
      </c>
      <c r="K436" s="235" t="s">
        <v>152</v>
      </c>
      <c r="L436" s="240"/>
      <c r="M436" s="241" t="s">
        <v>1</v>
      </c>
      <c r="N436" s="242" t="s">
        <v>42</v>
      </c>
      <c r="O436" s="71"/>
      <c r="P436" s="195">
        <f t="shared" si="51"/>
        <v>0</v>
      </c>
      <c r="Q436" s="195">
        <v>2.0000000000000001E-4</v>
      </c>
      <c r="R436" s="195">
        <f t="shared" si="52"/>
        <v>2.8E-3</v>
      </c>
      <c r="S436" s="195">
        <v>0</v>
      </c>
      <c r="T436" s="196">
        <f t="shared" si="53"/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7" t="s">
        <v>313</v>
      </c>
      <c r="AT436" s="197" t="s">
        <v>255</v>
      </c>
      <c r="AU436" s="197" t="s">
        <v>87</v>
      </c>
      <c r="AY436" s="17" t="s">
        <v>145</v>
      </c>
      <c r="BE436" s="198">
        <f t="shared" si="54"/>
        <v>0</v>
      </c>
      <c r="BF436" s="198">
        <f t="shared" si="55"/>
        <v>0</v>
      </c>
      <c r="BG436" s="198">
        <f t="shared" si="56"/>
        <v>0</v>
      </c>
      <c r="BH436" s="198">
        <f t="shared" si="57"/>
        <v>0</v>
      </c>
      <c r="BI436" s="198">
        <f t="shared" si="58"/>
        <v>0</v>
      </c>
      <c r="BJ436" s="17" t="s">
        <v>85</v>
      </c>
      <c r="BK436" s="198">
        <f t="shared" si="59"/>
        <v>0</v>
      </c>
      <c r="BL436" s="17" t="s">
        <v>237</v>
      </c>
      <c r="BM436" s="197" t="s">
        <v>944</v>
      </c>
    </row>
    <row r="437" spans="1:65" s="2" customFormat="1" ht="16.5" customHeight="1">
      <c r="A437" s="34"/>
      <c r="B437" s="35"/>
      <c r="C437" s="186" t="s">
        <v>945</v>
      </c>
      <c r="D437" s="186" t="s">
        <v>148</v>
      </c>
      <c r="E437" s="187" t="s">
        <v>946</v>
      </c>
      <c r="F437" s="188" t="s">
        <v>947</v>
      </c>
      <c r="G437" s="189" t="s">
        <v>164</v>
      </c>
      <c r="H437" s="190">
        <v>16</v>
      </c>
      <c r="I437" s="191"/>
      <c r="J437" s="192">
        <f t="shared" si="50"/>
        <v>0</v>
      </c>
      <c r="K437" s="188" t="s">
        <v>152</v>
      </c>
      <c r="L437" s="39"/>
      <c r="M437" s="193" t="s">
        <v>1</v>
      </c>
      <c r="N437" s="194" t="s">
        <v>42</v>
      </c>
      <c r="O437" s="71"/>
      <c r="P437" s="195">
        <f t="shared" si="51"/>
        <v>0</v>
      </c>
      <c r="Q437" s="195">
        <v>0</v>
      </c>
      <c r="R437" s="195">
        <f t="shared" si="52"/>
        <v>0</v>
      </c>
      <c r="S437" s="195">
        <v>1E-3</v>
      </c>
      <c r="T437" s="196">
        <f t="shared" si="53"/>
        <v>1.6E-2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7" t="s">
        <v>237</v>
      </c>
      <c r="AT437" s="197" t="s">
        <v>148</v>
      </c>
      <c r="AU437" s="197" t="s">
        <v>87</v>
      </c>
      <c r="AY437" s="17" t="s">
        <v>145</v>
      </c>
      <c r="BE437" s="198">
        <f t="shared" si="54"/>
        <v>0</v>
      </c>
      <c r="BF437" s="198">
        <f t="shared" si="55"/>
        <v>0</v>
      </c>
      <c r="BG437" s="198">
        <f t="shared" si="56"/>
        <v>0</v>
      </c>
      <c r="BH437" s="198">
        <f t="shared" si="57"/>
        <v>0</v>
      </c>
      <c r="BI437" s="198">
        <f t="shared" si="58"/>
        <v>0</v>
      </c>
      <c r="BJ437" s="17" t="s">
        <v>85</v>
      </c>
      <c r="BK437" s="198">
        <f t="shared" si="59"/>
        <v>0</v>
      </c>
      <c r="BL437" s="17" t="s">
        <v>237</v>
      </c>
      <c r="BM437" s="197" t="s">
        <v>948</v>
      </c>
    </row>
    <row r="438" spans="1:65" s="2" customFormat="1" ht="24.2" customHeight="1">
      <c r="A438" s="34"/>
      <c r="B438" s="35"/>
      <c r="C438" s="186" t="s">
        <v>949</v>
      </c>
      <c r="D438" s="186" t="s">
        <v>148</v>
      </c>
      <c r="E438" s="187" t="s">
        <v>950</v>
      </c>
      <c r="F438" s="188" t="s">
        <v>951</v>
      </c>
      <c r="G438" s="189" t="s">
        <v>164</v>
      </c>
      <c r="H438" s="190">
        <v>11</v>
      </c>
      <c r="I438" s="191"/>
      <c r="J438" s="192">
        <f t="shared" si="50"/>
        <v>0</v>
      </c>
      <c r="K438" s="188" t="s">
        <v>152</v>
      </c>
      <c r="L438" s="39"/>
      <c r="M438" s="193" t="s">
        <v>1</v>
      </c>
      <c r="N438" s="194" t="s">
        <v>42</v>
      </c>
      <c r="O438" s="71"/>
      <c r="P438" s="195">
        <f t="shared" si="51"/>
        <v>0</v>
      </c>
      <c r="Q438" s="195">
        <v>0</v>
      </c>
      <c r="R438" s="195">
        <f t="shared" si="52"/>
        <v>0</v>
      </c>
      <c r="S438" s="195">
        <v>0</v>
      </c>
      <c r="T438" s="196">
        <f t="shared" si="53"/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7" t="s">
        <v>237</v>
      </c>
      <c r="AT438" s="197" t="s">
        <v>148</v>
      </c>
      <c r="AU438" s="197" t="s">
        <v>87</v>
      </c>
      <c r="AY438" s="17" t="s">
        <v>145</v>
      </c>
      <c r="BE438" s="198">
        <f t="shared" si="54"/>
        <v>0</v>
      </c>
      <c r="BF438" s="198">
        <f t="shared" si="55"/>
        <v>0</v>
      </c>
      <c r="BG438" s="198">
        <f t="shared" si="56"/>
        <v>0</v>
      </c>
      <c r="BH438" s="198">
        <f t="shared" si="57"/>
        <v>0</v>
      </c>
      <c r="BI438" s="198">
        <f t="shared" si="58"/>
        <v>0</v>
      </c>
      <c r="BJ438" s="17" t="s">
        <v>85</v>
      </c>
      <c r="BK438" s="198">
        <f t="shared" si="59"/>
        <v>0</v>
      </c>
      <c r="BL438" s="17" t="s">
        <v>237</v>
      </c>
      <c r="BM438" s="197" t="s">
        <v>952</v>
      </c>
    </row>
    <row r="439" spans="1:65" s="2" customFormat="1" ht="24.2" customHeight="1">
      <c r="A439" s="34"/>
      <c r="B439" s="35"/>
      <c r="C439" s="233" t="s">
        <v>953</v>
      </c>
      <c r="D439" s="233" t="s">
        <v>255</v>
      </c>
      <c r="E439" s="234" t="s">
        <v>954</v>
      </c>
      <c r="F439" s="235" t="s">
        <v>955</v>
      </c>
      <c r="G439" s="236" t="s">
        <v>164</v>
      </c>
      <c r="H439" s="237">
        <v>10</v>
      </c>
      <c r="I439" s="238"/>
      <c r="J439" s="239">
        <f t="shared" si="50"/>
        <v>0</v>
      </c>
      <c r="K439" s="235" t="s">
        <v>152</v>
      </c>
      <c r="L439" s="240"/>
      <c r="M439" s="241" t="s">
        <v>1</v>
      </c>
      <c r="N439" s="242" t="s">
        <v>42</v>
      </c>
      <c r="O439" s="71"/>
      <c r="P439" s="195">
        <f t="shared" si="51"/>
        <v>0</v>
      </c>
      <c r="Q439" s="195">
        <v>1.8500000000000001E-3</v>
      </c>
      <c r="R439" s="195">
        <f t="shared" si="52"/>
        <v>1.8500000000000003E-2</v>
      </c>
      <c r="S439" s="195">
        <v>0</v>
      </c>
      <c r="T439" s="196">
        <f t="shared" si="53"/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7" t="s">
        <v>313</v>
      </c>
      <c r="AT439" s="197" t="s">
        <v>255</v>
      </c>
      <c r="AU439" s="197" t="s">
        <v>87</v>
      </c>
      <c r="AY439" s="17" t="s">
        <v>145</v>
      </c>
      <c r="BE439" s="198">
        <f t="shared" si="54"/>
        <v>0</v>
      </c>
      <c r="BF439" s="198">
        <f t="shared" si="55"/>
        <v>0</v>
      </c>
      <c r="BG439" s="198">
        <f t="shared" si="56"/>
        <v>0</v>
      </c>
      <c r="BH439" s="198">
        <f t="shared" si="57"/>
        <v>0</v>
      </c>
      <c r="BI439" s="198">
        <f t="shared" si="58"/>
        <v>0</v>
      </c>
      <c r="BJ439" s="17" t="s">
        <v>85</v>
      </c>
      <c r="BK439" s="198">
        <f t="shared" si="59"/>
        <v>0</v>
      </c>
      <c r="BL439" s="17" t="s">
        <v>237</v>
      </c>
      <c r="BM439" s="197" t="s">
        <v>956</v>
      </c>
    </row>
    <row r="440" spans="1:65" s="2" customFormat="1" ht="24.2" customHeight="1">
      <c r="A440" s="34"/>
      <c r="B440" s="35"/>
      <c r="C440" s="233" t="s">
        <v>957</v>
      </c>
      <c r="D440" s="233" t="s">
        <v>255</v>
      </c>
      <c r="E440" s="234" t="s">
        <v>958</v>
      </c>
      <c r="F440" s="235" t="s">
        <v>959</v>
      </c>
      <c r="G440" s="236" t="s">
        <v>164</v>
      </c>
      <c r="H440" s="237">
        <v>1</v>
      </c>
      <c r="I440" s="238"/>
      <c r="J440" s="239">
        <f t="shared" si="50"/>
        <v>0</v>
      </c>
      <c r="K440" s="235" t="s">
        <v>152</v>
      </c>
      <c r="L440" s="240"/>
      <c r="M440" s="241" t="s">
        <v>1</v>
      </c>
      <c r="N440" s="242" t="s">
        <v>42</v>
      </c>
      <c r="O440" s="71"/>
      <c r="P440" s="195">
        <f t="shared" si="51"/>
        <v>0</v>
      </c>
      <c r="Q440" s="195">
        <v>2.0799999999999998E-3</v>
      </c>
      <c r="R440" s="195">
        <f t="shared" si="52"/>
        <v>2.0799999999999998E-3</v>
      </c>
      <c r="S440" s="195">
        <v>0</v>
      </c>
      <c r="T440" s="196">
        <f t="shared" si="53"/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7" t="s">
        <v>313</v>
      </c>
      <c r="AT440" s="197" t="s">
        <v>255</v>
      </c>
      <c r="AU440" s="197" t="s">
        <v>87</v>
      </c>
      <c r="AY440" s="17" t="s">
        <v>145</v>
      </c>
      <c r="BE440" s="198">
        <f t="shared" si="54"/>
        <v>0</v>
      </c>
      <c r="BF440" s="198">
        <f t="shared" si="55"/>
        <v>0</v>
      </c>
      <c r="BG440" s="198">
        <f t="shared" si="56"/>
        <v>0</v>
      </c>
      <c r="BH440" s="198">
        <f t="shared" si="57"/>
        <v>0</v>
      </c>
      <c r="BI440" s="198">
        <f t="shared" si="58"/>
        <v>0</v>
      </c>
      <c r="BJ440" s="17" t="s">
        <v>85</v>
      </c>
      <c r="BK440" s="198">
        <f t="shared" si="59"/>
        <v>0</v>
      </c>
      <c r="BL440" s="17" t="s">
        <v>237</v>
      </c>
      <c r="BM440" s="197" t="s">
        <v>960</v>
      </c>
    </row>
    <row r="441" spans="1:65" s="2" customFormat="1" ht="24.2" customHeight="1">
      <c r="A441" s="34"/>
      <c r="B441" s="35"/>
      <c r="C441" s="186" t="s">
        <v>961</v>
      </c>
      <c r="D441" s="186" t="s">
        <v>148</v>
      </c>
      <c r="E441" s="187" t="s">
        <v>962</v>
      </c>
      <c r="F441" s="188" t="s">
        <v>963</v>
      </c>
      <c r="G441" s="189" t="s">
        <v>495</v>
      </c>
      <c r="H441" s="247"/>
      <c r="I441" s="191"/>
      <c r="J441" s="192">
        <f t="shared" si="50"/>
        <v>0</v>
      </c>
      <c r="K441" s="188" t="s">
        <v>152</v>
      </c>
      <c r="L441" s="39"/>
      <c r="M441" s="193" t="s">
        <v>1</v>
      </c>
      <c r="N441" s="194" t="s">
        <v>42</v>
      </c>
      <c r="O441" s="71"/>
      <c r="P441" s="195">
        <f t="shared" si="51"/>
        <v>0</v>
      </c>
      <c r="Q441" s="195">
        <v>0</v>
      </c>
      <c r="R441" s="195">
        <f t="shared" si="52"/>
        <v>0</v>
      </c>
      <c r="S441" s="195">
        <v>0</v>
      </c>
      <c r="T441" s="196">
        <f t="shared" si="53"/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7" t="s">
        <v>237</v>
      </c>
      <c r="AT441" s="197" t="s">
        <v>148</v>
      </c>
      <c r="AU441" s="197" t="s">
        <v>87</v>
      </c>
      <c r="AY441" s="17" t="s">
        <v>145</v>
      </c>
      <c r="BE441" s="198">
        <f t="shared" si="54"/>
        <v>0</v>
      </c>
      <c r="BF441" s="198">
        <f t="shared" si="55"/>
        <v>0</v>
      </c>
      <c r="BG441" s="198">
        <f t="shared" si="56"/>
        <v>0</v>
      </c>
      <c r="BH441" s="198">
        <f t="shared" si="57"/>
        <v>0</v>
      </c>
      <c r="BI441" s="198">
        <f t="shared" si="58"/>
        <v>0</v>
      </c>
      <c r="BJ441" s="17" t="s">
        <v>85</v>
      </c>
      <c r="BK441" s="198">
        <f t="shared" si="59"/>
        <v>0</v>
      </c>
      <c r="BL441" s="17" t="s">
        <v>237</v>
      </c>
      <c r="BM441" s="197" t="s">
        <v>964</v>
      </c>
    </row>
    <row r="442" spans="1:65" s="12" customFormat="1" ht="22.9" customHeight="1">
      <c r="B442" s="170"/>
      <c r="C442" s="171"/>
      <c r="D442" s="172" t="s">
        <v>76</v>
      </c>
      <c r="E442" s="184" t="s">
        <v>965</v>
      </c>
      <c r="F442" s="184" t="s">
        <v>966</v>
      </c>
      <c r="G442" s="171"/>
      <c r="H442" s="171"/>
      <c r="I442" s="174"/>
      <c r="J442" s="185">
        <f>BK442</f>
        <v>0</v>
      </c>
      <c r="K442" s="171"/>
      <c r="L442" s="176"/>
      <c r="M442" s="177"/>
      <c r="N442" s="178"/>
      <c r="O442" s="178"/>
      <c r="P442" s="179">
        <f>SUM(P443:P444)</f>
        <v>0</v>
      </c>
      <c r="Q442" s="178"/>
      <c r="R442" s="179">
        <f>SUM(R443:R444)</f>
        <v>0</v>
      </c>
      <c r="S442" s="178"/>
      <c r="T442" s="180">
        <f>SUM(T443:T444)</f>
        <v>0.1</v>
      </c>
      <c r="AR442" s="181" t="s">
        <v>87</v>
      </c>
      <c r="AT442" s="182" t="s">
        <v>76</v>
      </c>
      <c r="AU442" s="182" t="s">
        <v>85</v>
      </c>
      <c r="AY442" s="181" t="s">
        <v>145</v>
      </c>
      <c r="BK442" s="183">
        <f>SUM(BK443:BK444)</f>
        <v>0</v>
      </c>
    </row>
    <row r="443" spans="1:65" s="2" customFormat="1" ht="24.2" customHeight="1">
      <c r="A443" s="34"/>
      <c r="B443" s="35"/>
      <c r="C443" s="186" t="s">
        <v>967</v>
      </c>
      <c r="D443" s="186" t="s">
        <v>148</v>
      </c>
      <c r="E443" s="187" t="s">
        <v>968</v>
      </c>
      <c r="F443" s="188" t="s">
        <v>969</v>
      </c>
      <c r="G443" s="189" t="s">
        <v>970</v>
      </c>
      <c r="H443" s="190">
        <v>100</v>
      </c>
      <c r="I443" s="191"/>
      <c r="J443" s="192">
        <f>ROUND(I443*H443,2)</f>
        <v>0</v>
      </c>
      <c r="K443" s="188" t="s">
        <v>152</v>
      </c>
      <c r="L443" s="39"/>
      <c r="M443" s="193" t="s">
        <v>1</v>
      </c>
      <c r="N443" s="194" t="s">
        <v>42</v>
      </c>
      <c r="O443" s="71"/>
      <c r="P443" s="195">
        <f>O443*H443</f>
        <v>0</v>
      </c>
      <c r="Q443" s="195">
        <v>0</v>
      </c>
      <c r="R443" s="195">
        <f>Q443*H443</f>
        <v>0</v>
      </c>
      <c r="S443" s="195">
        <v>1E-3</v>
      </c>
      <c r="T443" s="196">
        <f>S443*H443</f>
        <v>0.1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7" t="s">
        <v>237</v>
      </c>
      <c r="AT443" s="197" t="s">
        <v>148</v>
      </c>
      <c r="AU443" s="197" t="s">
        <v>87</v>
      </c>
      <c r="AY443" s="17" t="s">
        <v>145</v>
      </c>
      <c r="BE443" s="198">
        <f>IF(N443="základní",J443,0)</f>
        <v>0</v>
      </c>
      <c r="BF443" s="198">
        <f>IF(N443="snížená",J443,0)</f>
        <v>0</v>
      </c>
      <c r="BG443" s="198">
        <f>IF(N443="zákl. přenesená",J443,0)</f>
        <v>0</v>
      </c>
      <c r="BH443" s="198">
        <f>IF(N443="sníž. přenesená",J443,0)</f>
        <v>0</v>
      </c>
      <c r="BI443" s="198">
        <f>IF(N443="nulová",J443,0)</f>
        <v>0</v>
      </c>
      <c r="BJ443" s="17" t="s">
        <v>85</v>
      </c>
      <c r="BK443" s="198">
        <f>ROUND(I443*H443,2)</f>
        <v>0</v>
      </c>
      <c r="BL443" s="17" t="s">
        <v>237</v>
      </c>
      <c r="BM443" s="197" t="s">
        <v>971</v>
      </c>
    </row>
    <row r="444" spans="1:65" s="2" customFormat="1" ht="24.2" customHeight="1">
      <c r="A444" s="34"/>
      <c r="B444" s="35"/>
      <c r="C444" s="186" t="s">
        <v>972</v>
      </c>
      <c r="D444" s="186" t="s">
        <v>148</v>
      </c>
      <c r="E444" s="187" t="s">
        <v>973</v>
      </c>
      <c r="F444" s="188" t="s">
        <v>974</v>
      </c>
      <c r="G444" s="189" t="s">
        <v>495</v>
      </c>
      <c r="H444" s="247"/>
      <c r="I444" s="191"/>
      <c r="J444" s="192">
        <f>ROUND(I444*H444,2)</f>
        <v>0</v>
      </c>
      <c r="K444" s="188" t="s">
        <v>152</v>
      </c>
      <c r="L444" s="39"/>
      <c r="M444" s="193" t="s">
        <v>1</v>
      </c>
      <c r="N444" s="194" t="s">
        <v>42</v>
      </c>
      <c r="O444" s="71"/>
      <c r="P444" s="195">
        <f>O444*H444</f>
        <v>0</v>
      </c>
      <c r="Q444" s="195">
        <v>0</v>
      </c>
      <c r="R444" s="195">
        <f>Q444*H444</f>
        <v>0</v>
      </c>
      <c r="S444" s="195">
        <v>0</v>
      </c>
      <c r="T444" s="196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7" t="s">
        <v>237</v>
      </c>
      <c r="AT444" s="197" t="s">
        <v>148</v>
      </c>
      <c r="AU444" s="197" t="s">
        <v>87</v>
      </c>
      <c r="AY444" s="17" t="s">
        <v>145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7" t="s">
        <v>85</v>
      </c>
      <c r="BK444" s="198">
        <f>ROUND(I444*H444,2)</f>
        <v>0</v>
      </c>
      <c r="BL444" s="17" t="s">
        <v>237</v>
      </c>
      <c r="BM444" s="197" t="s">
        <v>975</v>
      </c>
    </row>
    <row r="445" spans="1:65" s="12" customFormat="1" ht="22.9" customHeight="1">
      <c r="B445" s="170"/>
      <c r="C445" s="171"/>
      <c r="D445" s="172" t="s">
        <v>76</v>
      </c>
      <c r="E445" s="184" t="s">
        <v>976</v>
      </c>
      <c r="F445" s="184" t="s">
        <v>977</v>
      </c>
      <c r="G445" s="171"/>
      <c r="H445" s="171"/>
      <c r="I445" s="174"/>
      <c r="J445" s="185">
        <f>BK445</f>
        <v>0</v>
      </c>
      <c r="K445" s="171"/>
      <c r="L445" s="176"/>
      <c r="M445" s="177"/>
      <c r="N445" s="178"/>
      <c r="O445" s="178"/>
      <c r="P445" s="179">
        <f>SUM(P446:P463)</f>
        <v>0</v>
      </c>
      <c r="Q445" s="178"/>
      <c r="R445" s="179">
        <f>SUM(R446:R463)</f>
        <v>1.0945584000000002</v>
      </c>
      <c r="S445" s="178"/>
      <c r="T445" s="180">
        <f>SUM(T446:T463)</f>
        <v>0</v>
      </c>
      <c r="AR445" s="181" t="s">
        <v>87</v>
      </c>
      <c r="AT445" s="182" t="s">
        <v>76</v>
      </c>
      <c r="AU445" s="182" t="s">
        <v>85</v>
      </c>
      <c r="AY445" s="181" t="s">
        <v>145</v>
      </c>
      <c r="BK445" s="183">
        <f>SUM(BK446:BK463)</f>
        <v>0</v>
      </c>
    </row>
    <row r="446" spans="1:65" s="2" customFormat="1" ht="16.5" customHeight="1">
      <c r="A446" s="34"/>
      <c r="B446" s="35"/>
      <c r="C446" s="186" t="s">
        <v>978</v>
      </c>
      <c r="D446" s="186" t="s">
        <v>148</v>
      </c>
      <c r="E446" s="187" t="s">
        <v>979</v>
      </c>
      <c r="F446" s="188" t="s">
        <v>980</v>
      </c>
      <c r="G446" s="189" t="s">
        <v>159</v>
      </c>
      <c r="H446" s="190">
        <v>19.8</v>
      </c>
      <c r="I446" s="191"/>
      <c r="J446" s="192">
        <f>ROUND(I446*H446,2)</f>
        <v>0</v>
      </c>
      <c r="K446" s="188" t="s">
        <v>152</v>
      </c>
      <c r="L446" s="39"/>
      <c r="M446" s="193" t="s">
        <v>1</v>
      </c>
      <c r="N446" s="194" t="s">
        <v>42</v>
      </c>
      <c r="O446" s="71"/>
      <c r="P446" s="195">
        <f>O446*H446</f>
        <v>0</v>
      </c>
      <c r="Q446" s="195">
        <v>0</v>
      </c>
      <c r="R446" s="195">
        <f>Q446*H446</f>
        <v>0</v>
      </c>
      <c r="S446" s="195">
        <v>0</v>
      </c>
      <c r="T446" s="196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7" t="s">
        <v>237</v>
      </c>
      <c r="AT446" s="197" t="s">
        <v>148</v>
      </c>
      <c r="AU446" s="197" t="s">
        <v>87</v>
      </c>
      <c r="AY446" s="17" t="s">
        <v>145</v>
      </c>
      <c r="BE446" s="198">
        <f>IF(N446="základní",J446,0)</f>
        <v>0</v>
      </c>
      <c r="BF446" s="198">
        <f>IF(N446="snížená",J446,0)</f>
        <v>0</v>
      </c>
      <c r="BG446" s="198">
        <f>IF(N446="zákl. přenesená",J446,0)</f>
        <v>0</v>
      </c>
      <c r="BH446" s="198">
        <f>IF(N446="sníž. přenesená",J446,0)</f>
        <v>0</v>
      </c>
      <c r="BI446" s="198">
        <f>IF(N446="nulová",J446,0)</f>
        <v>0</v>
      </c>
      <c r="BJ446" s="17" t="s">
        <v>85</v>
      </c>
      <c r="BK446" s="198">
        <f>ROUND(I446*H446,2)</f>
        <v>0</v>
      </c>
      <c r="BL446" s="17" t="s">
        <v>237</v>
      </c>
      <c r="BM446" s="197" t="s">
        <v>981</v>
      </c>
    </row>
    <row r="447" spans="1:65" s="13" customFormat="1">
      <c r="B447" s="199"/>
      <c r="C447" s="200"/>
      <c r="D447" s="201" t="s">
        <v>155</v>
      </c>
      <c r="E447" s="202" t="s">
        <v>1</v>
      </c>
      <c r="F447" s="203" t="s">
        <v>857</v>
      </c>
      <c r="G447" s="200"/>
      <c r="H447" s="204">
        <v>19.8</v>
      </c>
      <c r="I447" s="205"/>
      <c r="J447" s="200"/>
      <c r="K447" s="200"/>
      <c r="L447" s="206"/>
      <c r="M447" s="207"/>
      <c r="N447" s="208"/>
      <c r="O447" s="208"/>
      <c r="P447" s="208"/>
      <c r="Q447" s="208"/>
      <c r="R447" s="208"/>
      <c r="S447" s="208"/>
      <c r="T447" s="209"/>
      <c r="AT447" s="210" t="s">
        <v>155</v>
      </c>
      <c r="AU447" s="210" t="s">
        <v>87</v>
      </c>
      <c r="AV447" s="13" t="s">
        <v>87</v>
      </c>
      <c r="AW447" s="13" t="s">
        <v>34</v>
      </c>
      <c r="AX447" s="13" t="s">
        <v>85</v>
      </c>
      <c r="AY447" s="210" t="s">
        <v>145</v>
      </c>
    </row>
    <row r="448" spans="1:65" s="2" customFormat="1" ht="16.5" customHeight="1">
      <c r="A448" s="34"/>
      <c r="B448" s="35"/>
      <c r="C448" s="186" t="s">
        <v>982</v>
      </c>
      <c r="D448" s="186" t="s">
        <v>148</v>
      </c>
      <c r="E448" s="187" t="s">
        <v>983</v>
      </c>
      <c r="F448" s="188" t="s">
        <v>984</v>
      </c>
      <c r="G448" s="189" t="s">
        <v>159</v>
      </c>
      <c r="H448" s="190">
        <v>19.8</v>
      </c>
      <c r="I448" s="191"/>
      <c r="J448" s="192">
        <f>ROUND(I448*H448,2)</f>
        <v>0</v>
      </c>
      <c r="K448" s="188" t="s">
        <v>152</v>
      </c>
      <c r="L448" s="39"/>
      <c r="M448" s="193" t="s">
        <v>1</v>
      </c>
      <c r="N448" s="194" t="s">
        <v>42</v>
      </c>
      <c r="O448" s="71"/>
      <c r="P448" s="195">
        <f>O448*H448</f>
        <v>0</v>
      </c>
      <c r="Q448" s="195">
        <v>2.9999999999999997E-4</v>
      </c>
      <c r="R448" s="195">
        <f>Q448*H448</f>
        <v>5.94E-3</v>
      </c>
      <c r="S448" s="195">
        <v>0</v>
      </c>
      <c r="T448" s="196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7" t="s">
        <v>237</v>
      </c>
      <c r="AT448" s="197" t="s">
        <v>148</v>
      </c>
      <c r="AU448" s="197" t="s">
        <v>87</v>
      </c>
      <c r="AY448" s="17" t="s">
        <v>145</v>
      </c>
      <c r="BE448" s="198">
        <f>IF(N448="základní",J448,0)</f>
        <v>0</v>
      </c>
      <c r="BF448" s="198">
        <f>IF(N448="snížená",J448,0)</f>
        <v>0</v>
      </c>
      <c r="BG448" s="198">
        <f>IF(N448="zákl. přenesená",J448,0)</f>
        <v>0</v>
      </c>
      <c r="BH448" s="198">
        <f>IF(N448="sníž. přenesená",J448,0)</f>
        <v>0</v>
      </c>
      <c r="BI448" s="198">
        <f>IF(N448="nulová",J448,0)</f>
        <v>0</v>
      </c>
      <c r="BJ448" s="17" t="s">
        <v>85</v>
      </c>
      <c r="BK448" s="198">
        <f>ROUND(I448*H448,2)</f>
        <v>0</v>
      </c>
      <c r="BL448" s="17" t="s">
        <v>237</v>
      </c>
      <c r="BM448" s="197" t="s">
        <v>985</v>
      </c>
    </row>
    <row r="449" spans="1:65" s="2" customFormat="1" ht="24.2" customHeight="1">
      <c r="A449" s="34"/>
      <c r="B449" s="35"/>
      <c r="C449" s="186" t="s">
        <v>986</v>
      </c>
      <c r="D449" s="186" t="s">
        <v>148</v>
      </c>
      <c r="E449" s="187" t="s">
        <v>987</v>
      </c>
      <c r="F449" s="188" t="s">
        <v>988</v>
      </c>
      <c r="G449" s="189" t="s">
        <v>159</v>
      </c>
      <c r="H449" s="190">
        <v>19.8</v>
      </c>
      <c r="I449" s="191"/>
      <c r="J449" s="192">
        <f>ROUND(I449*H449,2)</f>
        <v>0</v>
      </c>
      <c r="K449" s="188" t="s">
        <v>152</v>
      </c>
      <c r="L449" s="39"/>
      <c r="M449" s="193" t="s">
        <v>1</v>
      </c>
      <c r="N449" s="194" t="s">
        <v>42</v>
      </c>
      <c r="O449" s="71"/>
      <c r="P449" s="195">
        <f>O449*H449</f>
        <v>0</v>
      </c>
      <c r="Q449" s="195">
        <v>1.4999999999999999E-2</v>
      </c>
      <c r="R449" s="195">
        <f>Q449*H449</f>
        <v>0.29699999999999999</v>
      </c>
      <c r="S449" s="195">
        <v>0</v>
      </c>
      <c r="T449" s="196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7" t="s">
        <v>237</v>
      </c>
      <c r="AT449" s="197" t="s">
        <v>148</v>
      </c>
      <c r="AU449" s="197" t="s">
        <v>87</v>
      </c>
      <c r="AY449" s="17" t="s">
        <v>145</v>
      </c>
      <c r="BE449" s="198">
        <f>IF(N449="základní",J449,0)</f>
        <v>0</v>
      </c>
      <c r="BF449" s="198">
        <f>IF(N449="snížená",J449,0)</f>
        <v>0</v>
      </c>
      <c r="BG449" s="198">
        <f>IF(N449="zákl. přenesená",J449,0)</f>
        <v>0</v>
      </c>
      <c r="BH449" s="198">
        <f>IF(N449="sníž. přenesená",J449,0)</f>
        <v>0</v>
      </c>
      <c r="BI449" s="198">
        <f>IF(N449="nulová",J449,0)</f>
        <v>0</v>
      </c>
      <c r="BJ449" s="17" t="s">
        <v>85</v>
      </c>
      <c r="BK449" s="198">
        <f>ROUND(I449*H449,2)</f>
        <v>0</v>
      </c>
      <c r="BL449" s="17" t="s">
        <v>237</v>
      </c>
      <c r="BM449" s="197" t="s">
        <v>989</v>
      </c>
    </row>
    <row r="450" spans="1:65" s="2" customFormat="1" ht="24.2" customHeight="1">
      <c r="A450" s="34"/>
      <c r="B450" s="35"/>
      <c r="C450" s="186" t="s">
        <v>990</v>
      </c>
      <c r="D450" s="186" t="s">
        <v>148</v>
      </c>
      <c r="E450" s="187" t="s">
        <v>991</v>
      </c>
      <c r="F450" s="188" t="s">
        <v>992</v>
      </c>
      <c r="G450" s="189" t="s">
        <v>183</v>
      </c>
      <c r="H450" s="190">
        <v>44.6</v>
      </c>
      <c r="I450" s="191"/>
      <c r="J450" s="192">
        <f>ROUND(I450*H450,2)</f>
        <v>0</v>
      </c>
      <c r="K450" s="188" t="s">
        <v>152</v>
      </c>
      <c r="L450" s="39"/>
      <c r="M450" s="193" t="s">
        <v>1</v>
      </c>
      <c r="N450" s="194" t="s">
        <v>42</v>
      </c>
      <c r="O450" s="71"/>
      <c r="P450" s="195">
        <f>O450*H450</f>
        <v>0</v>
      </c>
      <c r="Q450" s="195">
        <v>5.8E-4</v>
      </c>
      <c r="R450" s="195">
        <f>Q450*H450</f>
        <v>2.5868000000000002E-2</v>
      </c>
      <c r="S450" s="195">
        <v>0</v>
      </c>
      <c r="T450" s="196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7" t="s">
        <v>237</v>
      </c>
      <c r="AT450" s="197" t="s">
        <v>148</v>
      </c>
      <c r="AU450" s="197" t="s">
        <v>87</v>
      </c>
      <c r="AY450" s="17" t="s">
        <v>145</v>
      </c>
      <c r="BE450" s="198">
        <f>IF(N450="základní",J450,0)</f>
        <v>0</v>
      </c>
      <c r="BF450" s="198">
        <f>IF(N450="snížená",J450,0)</f>
        <v>0</v>
      </c>
      <c r="BG450" s="198">
        <f>IF(N450="zákl. přenesená",J450,0)</f>
        <v>0</v>
      </c>
      <c r="BH450" s="198">
        <f>IF(N450="sníž. přenesená",J450,0)</f>
        <v>0</v>
      </c>
      <c r="BI450" s="198">
        <f>IF(N450="nulová",J450,0)</f>
        <v>0</v>
      </c>
      <c r="BJ450" s="17" t="s">
        <v>85</v>
      </c>
      <c r="BK450" s="198">
        <f>ROUND(I450*H450,2)</f>
        <v>0</v>
      </c>
      <c r="BL450" s="17" t="s">
        <v>237</v>
      </c>
      <c r="BM450" s="197" t="s">
        <v>993</v>
      </c>
    </row>
    <row r="451" spans="1:65" s="13" customFormat="1">
      <c r="B451" s="199"/>
      <c r="C451" s="200"/>
      <c r="D451" s="201" t="s">
        <v>155</v>
      </c>
      <c r="E451" s="202" t="s">
        <v>1</v>
      </c>
      <c r="F451" s="203" t="s">
        <v>994</v>
      </c>
      <c r="G451" s="200"/>
      <c r="H451" s="204">
        <v>25</v>
      </c>
      <c r="I451" s="205"/>
      <c r="J451" s="200"/>
      <c r="K451" s="200"/>
      <c r="L451" s="206"/>
      <c r="M451" s="207"/>
      <c r="N451" s="208"/>
      <c r="O451" s="208"/>
      <c r="P451" s="208"/>
      <c r="Q451" s="208"/>
      <c r="R451" s="208"/>
      <c r="S451" s="208"/>
      <c r="T451" s="209"/>
      <c r="AT451" s="210" t="s">
        <v>155</v>
      </c>
      <c r="AU451" s="210" t="s">
        <v>87</v>
      </c>
      <c r="AV451" s="13" t="s">
        <v>87</v>
      </c>
      <c r="AW451" s="13" t="s">
        <v>34</v>
      </c>
      <c r="AX451" s="13" t="s">
        <v>77</v>
      </c>
      <c r="AY451" s="210" t="s">
        <v>145</v>
      </c>
    </row>
    <row r="452" spans="1:65" s="13" customFormat="1">
      <c r="B452" s="199"/>
      <c r="C452" s="200"/>
      <c r="D452" s="201" t="s">
        <v>155</v>
      </c>
      <c r="E452" s="202" t="s">
        <v>1</v>
      </c>
      <c r="F452" s="203" t="s">
        <v>995</v>
      </c>
      <c r="G452" s="200"/>
      <c r="H452" s="204">
        <v>19.600000000000001</v>
      </c>
      <c r="I452" s="205"/>
      <c r="J452" s="200"/>
      <c r="K452" s="200"/>
      <c r="L452" s="206"/>
      <c r="M452" s="207"/>
      <c r="N452" s="208"/>
      <c r="O452" s="208"/>
      <c r="P452" s="208"/>
      <c r="Q452" s="208"/>
      <c r="R452" s="208"/>
      <c r="S452" s="208"/>
      <c r="T452" s="209"/>
      <c r="AT452" s="210" t="s">
        <v>155</v>
      </c>
      <c r="AU452" s="210" t="s">
        <v>87</v>
      </c>
      <c r="AV452" s="13" t="s">
        <v>87</v>
      </c>
      <c r="AW452" s="13" t="s">
        <v>34</v>
      </c>
      <c r="AX452" s="13" t="s">
        <v>77</v>
      </c>
      <c r="AY452" s="210" t="s">
        <v>145</v>
      </c>
    </row>
    <row r="453" spans="1:65" s="14" customFormat="1">
      <c r="B453" s="211"/>
      <c r="C453" s="212"/>
      <c r="D453" s="201" t="s">
        <v>155</v>
      </c>
      <c r="E453" s="213" t="s">
        <v>1</v>
      </c>
      <c r="F453" s="214" t="s">
        <v>173</v>
      </c>
      <c r="G453" s="212"/>
      <c r="H453" s="215">
        <v>44.6</v>
      </c>
      <c r="I453" s="216"/>
      <c r="J453" s="212"/>
      <c r="K453" s="212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155</v>
      </c>
      <c r="AU453" s="221" t="s">
        <v>87</v>
      </c>
      <c r="AV453" s="14" t="s">
        <v>153</v>
      </c>
      <c r="AW453" s="14" t="s">
        <v>34</v>
      </c>
      <c r="AX453" s="14" t="s">
        <v>85</v>
      </c>
      <c r="AY453" s="221" t="s">
        <v>145</v>
      </c>
    </row>
    <row r="454" spans="1:65" s="2" customFormat="1" ht="24.2" customHeight="1">
      <c r="A454" s="34"/>
      <c r="B454" s="35"/>
      <c r="C454" s="233" t="s">
        <v>996</v>
      </c>
      <c r="D454" s="233" t="s">
        <v>255</v>
      </c>
      <c r="E454" s="234" t="s">
        <v>997</v>
      </c>
      <c r="F454" s="235" t="s">
        <v>998</v>
      </c>
      <c r="G454" s="236" t="s">
        <v>183</v>
      </c>
      <c r="H454" s="237">
        <v>49.06</v>
      </c>
      <c r="I454" s="238"/>
      <c r="J454" s="239">
        <f>ROUND(I454*H454,2)</f>
        <v>0</v>
      </c>
      <c r="K454" s="235" t="s">
        <v>152</v>
      </c>
      <c r="L454" s="240"/>
      <c r="M454" s="241" t="s">
        <v>1</v>
      </c>
      <c r="N454" s="242" t="s">
        <v>42</v>
      </c>
      <c r="O454" s="71"/>
      <c r="P454" s="195">
        <f>O454*H454</f>
        <v>0</v>
      </c>
      <c r="Q454" s="195">
        <v>2.64E-3</v>
      </c>
      <c r="R454" s="195">
        <f>Q454*H454</f>
        <v>0.12951840000000001</v>
      </c>
      <c r="S454" s="195">
        <v>0</v>
      </c>
      <c r="T454" s="196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7" t="s">
        <v>313</v>
      </c>
      <c r="AT454" s="197" t="s">
        <v>255</v>
      </c>
      <c r="AU454" s="197" t="s">
        <v>87</v>
      </c>
      <c r="AY454" s="17" t="s">
        <v>145</v>
      </c>
      <c r="BE454" s="198">
        <f>IF(N454="základní",J454,0)</f>
        <v>0</v>
      </c>
      <c r="BF454" s="198">
        <f>IF(N454="snížená",J454,0)</f>
        <v>0</v>
      </c>
      <c r="BG454" s="198">
        <f>IF(N454="zákl. přenesená",J454,0)</f>
        <v>0</v>
      </c>
      <c r="BH454" s="198">
        <f>IF(N454="sníž. přenesená",J454,0)</f>
        <v>0</v>
      </c>
      <c r="BI454" s="198">
        <f>IF(N454="nulová",J454,0)</f>
        <v>0</v>
      </c>
      <c r="BJ454" s="17" t="s">
        <v>85</v>
      </c>
      <c r="BK454" s="198">
        <f>ROUND(I454*H454,2)</f>
        <v>0</v>
      </c>
      <c r="BL454" s="17" t="s">
        <v>237</v>
      </c>
      <c r="BM454" s="197" t="s">
        <v>999</v>
      </c>
    </row>
    <row r="455" spans="1:65" s="13" customFormat="1">
      <c r="B455" s="199"/>
      <c r="C455" s="200"/>
      <c r="D455" s="201" t="s">
        <v>155</v>
      </c>
      <c r="E455" s="200"/>
      <c r="F455" s="203" t="s">
        <v>1000</v>
      </c>
      <c r="G455" s="200"/>
      <c r="H455" s="204">
        <v>49.06</v>
      </c>
      <c r="I455" s="205"/>
      <c r="J455" s="200"/>
      <c r="K455" s="200"/>
      <c r="L455" s="206"/>
      <c r="M455" s="207"/>
      <c r="N455" s="208"/>
      <c r="O455" s="208"/>
      <c r="P455" s="208"/>
      <c r="Q455" s="208"/>
      <c r="R455" s="208"/>
      <c r="S455" s="208"/>
      <c r="T455" s="209"/>
      <c r="AT455" s="210" t="s">
        <v>155</v>
      </c>
      <c r="AU455" s="210" t="s">
        <v>87</v>
      </c>
      <c r="AV455" s="13" t="s">
        <v>87</v>
      </c>
      <c r="AW455" s="13" t="s">
        <v>4</v>
      </c>
      <c r="AX455" s="13" t="s">
        <v>85</v>
      </c>
      <c r="AY455" s="210" t="s">
        <v>145</v>
      </c>
    </row>
    <row r="456" spans="1:65" s="2" customFormat="1" ht="33" customHeight="1">
      <c r="A456" s="34"/>
      <c r="B456" s="35"/>
      <c r="C456" s="186" t="s">
        <v>1001</v>
      </c>
      <c r="D456" s="186" t="s">
        <v>148</v>
      </c>
      <c r="E456" s="187" t="s">
        <v>1002</v>
      </c>
      <c r="F456" s="188" t="s">
        <v>1003</v>
      </c>
      <c r="G456" s="189" t="s">
        <v>159</v>
      </c>
      <c r="H456" s="190">
        <v>19.8</v>
      </c>
      <c r="I456" s="191"/>
      <c r="J456" s="192">
        <f>ROUND(I456*H456,2)</f>
        <v>0</v>
      </c>
      <c r="K456" s="188" t="s">
        <v>152</v>
      </c>
      <c r="L456" s="39"/>
      <c r="M456" s="193" t="s">
        <v>1</v>
      </c>
      <c r="N456" s="194" t="s">
        <v>42</v>
      </c>
      <c r="O456" s="71"/>
      <c r="P456" s="195">
        <f>O456*H456</f>
        <v>0</v>
      </c>
      <c r="Q456" s="195">
        <v>6.0000000000000001E-3</v>
      </c>
      <c r="R456" s="195">
        <f>Q456*H456</f>
        <v>0.1188</v>
      </c>
      <c r="S456" s="195">
        <v>0</v>
      </c>
      <c r="T456" s="196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7" t="s">
        <v>237</v>
      </c>
      <c r="AT456" s="197" t="s">
        <v>148</v>
      </c>
      <c r="AU456" s="197" t="s">
        <v>87</v>
      </c>
      <c r="AY456" s="17" t="s">
        <v>145</v>
      </c>
      <c r="BE456" s="198">
        <f>IF(N456="základní",J456,0)</f>
        <v>0</v>
      </c>
      <c r="BF456" s="198">
        <f>IF(N456="snížená",J456,0)</f>
        <v>0</v>
      </c>
      <c r="BG456" s="198">
        <f>IF(N456="zákl. přenesená",J456,0)</f>
        <v>0</v>
      </c>
      <c r="BH456" s="198">
        <f>IF(N456="sníž. přenesená",J456,0)</f>
        <v>0</v>
      </c>
      <c r="BI456" s="198">
        <f>IF(N456="nulová",J456,0)</f>
        <v>0</v>
      </c>
      <c r="BJ456" s="17" t="s">
        <v>85</v>
      </c>
      <c r="BK456" s="198">
        <f>ROUND(I456*H456,2)</f>
        <v>0</v>
      </c>
      <c r="BL456" s="17" t="s">
        <v>237</v>
      </c>
      <c r="BM456" s="197" t="s">
        <v>1004</v>
      </c>
    </row>
    <row r="457" spans="1:65" s="2" customFormat="1" ht="33" customHeight="1">
      <c r="A457" s="34"/>
      <c r="B457" s="35"/>
      <c r="C457" s="233" t="s">
        <v>1005</v>
      </c>
      <c r="D457" s="233" t="s">
        <v>255</v>
      </c>
      <c r="E457" s="234" t="s">
        <v>1006</v>
      </c>
      <c r="F457" s="235" t="s">
        <v>1007</v>
      </c>
      <c r="G457" s="236" t="s">
        <v>159</v>
      </c>
      <c r="H457" s="237">
        <v>21.78</v>
      </c>
      <c r="I457" s="238"/>
      <c r="J457" s="239">
        <f>ROUND(I457*H457,2)</f>
        <v>0</v>
      </c>
      <c r="K457" s="235" t="s">
        <v>152</v>
      </c>
      <c r="L457" s="240"/>
      <c r="M457" s="241" t="s">
        <v>1</v>
      </c>
      <c r="N457" s="242" t="s">
        <v>42</v>
      </c>
      <c r="O457" s="71"/>
      <c r="P457" s="195">
        <f>O457*H457</f>
        <v>0</v>
      </c>
      <c r="Q457" s="195">
        <v>2.1999999999999999E-2</v>
      </c>
      <c r="R457" s="195">
        <f>Q457*H457</f>
        <v>0.47915999999999997</v>
      </c>
      <c r="S457" s="195">
        <v>0</v>
      </c>
      <c r="T457" s="196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7" t="s">
        <v>313</v>
      </c>
      <c r="AT457" s="197" t="s">
        <v>255</v>
      </c>
      <c r="AU457" s="197" t="s">
        <v>87</v>
      </c>
      <c r="AY457" s="17" t="s">
        <v>145</v>
      </c>
      <c r="BE457" s="198">
        <f>IF(N457="základní",J457,0)</f>
        <v>0</v>
      </c>
      <c r="BF457" s="198">
        <f>IF(N457="snížená",J457,0)</f>
        <v>0</v>
      </c>
      <c r="BG457" s="198">
        <f>IF(N457="zákl. přenesená",J457,0)</f>
        <v>0</v>
      </c>
      <c r="BH457" s="198">
        <f>IF(N457="sníž. přenesená",J457,0)</f>
        <v>0</v>
      </c>
      <c r="BI457" s="198">
        <f>IF(N457="nulová",J457,0)</f>
        <v>0</v>
      </c>
      <c r="BJ457" s="17" t="s">
        <v>85</v>
      </c>
      <c r="BK457" s="198">
        <f>ROUND(I457*H457,2)</f>
        <v>0</v>
      </c>
      <c r="BL457" s="17" t="s">
        <v>237</v>
      </c>
      <c r="BM457" s="197" t="s">
        <v>1008</v>
      </c>
    </row>
    <row r="458" spans="1:65" s="13" customFormat="1">
      <c r="B458" s="199"/>
      <c r="C458" s="200"/>
      <c r="D458" s="201" t="s">
        <v>155</v>
      </c>
      <c r="E458" s="200"/>
      <c r="F458" s="203" t="s">
        <v>1009</v>
      </c>
      <c r="G458" s="200"/>
      <c r="H458" s="204">
        <v>21.78</v>
      </c>
      <c r="I458" s="205"/>
      <c r="J458" s="200"/>
      <c r="K458" s="200"/>
      <c r="L458" s="206"/>
      <c r="M458" s="207"/>
      <c r="N458" s="208"/>
      <c r="O458" s="208"/>
      <c r="P458" s="208"/>
      <c r="Q458" s="208"/>
      <c r="R458" s="208"/>
      <c r="S458" s="208"/>
      <c r="T458" s="209"/>
      <c r="AT458" s="210" t="s">
        <v>155</v>
      </c>
      <c r="AU458" s="210" t="s">
        <v>87</v>
      </c>
      <c r="AV458" s="13" t="s">
        <v>87</v>
      </c>
      <c r="AW458" s="13" t="s">
        <v>4</v>
      </c>
      <c r="AX458" s="13" t="s">
        <v>85</v>
      </c>
      <c r="AY458" s="210" t="s">
        <v>145</v>
      </c>
    </row>
    <row r="459" spans="1:65" s="2" customFormat="1" ht="24.2" customHeight="1">
      <c r="A459" s="34"/>
      <c r="B459" s="35"/>
      <c r="C459" s="186" t="s">
        <v>1010</v>
      </c>
      <c r="D459" s="186" t="s">
        <v>148</v>
      </c>
      <c r="E459" s="187" t="s">
        <v>1011</v>
      </c>
      <c r="F459" s="188" t="s">
        <v>1012</v>
      </c>
      <c r="G459" s="189" t="s">
        <v>159</v>
      </c>
      <c r="H459" s="190">
        <v>19.8</v>
      </c>
      <c r="I459" s="191"/>
      <c r="J459" s="192">
        <f>ROUND(I459*H459,2)</f>
        <v>0</v>
      </c>
      <c r="K459" s="188" t="s">
        <v>152</v>
      </c>
      <c r="L459" s="39"/>
      <c r="M459" s="193" t="s">
        <v>1</v>
      </c>
      <c r="N459" s="194" t="s">
        <v>42</v>
      </c>
      <c r="O459" s="71"/>
      <c r="P459" s="195">
        <f>O459*H459</f>
        <v>0</v>
      </c>
      <c r="Q459" s="195">
        <v>1.5E-3</v>
      </c>
      <c r="R459" s="195">
        <f>Q459*H459</f>
        <v>2.9700000000000001E-2</v>
      </c>
      <c r="S459" s="195">
        <v>0</v>
      </c>
      <c r="T459" s="196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7" t="s">
        <v>237</v>
      </c>
      <c r="AT459" s="197" t="s">
        <v>148</v>
      </c>
      <c r="AU459" s="197" t="s">
        <v>87</v>
      </c>
      <c r="AY459" s="17" t="s">
        <v>145</v>
      </c>
      <c r="BE459" s="198">
        <f>IF(N459="základní",J459,0)</f>
        <v>0</v>
      </c>
      <c r="BF459" s="198">
        <f>IF(N459="snížená",J459,0)</f>
        <v>0</v>
      </c>
      <c r="BG459" s="198">
        <f>IF(N459="zákl. přenesená",J459,0)</f>
        <v>0</v>
      </c>
      <c r="BH459" s="198">
        <f>IF(N459="sníž. přenesená",J459,0)</f>
        <v>0</v>
      </c>
      <c r="BI459" s="198">
        <f>IF(N459="nulová",J459,0)</f>
        <v>0</v>
      </c>
      <c r="BJ459" s="17" t="s">
        <v>85</v>
      </c>
      <c r="BK459" s="198">
        <f>ROUND(I459*H459,2)</f>
        <v>0</v>
      </c>
      <c r="BL459" s="17" t="s">
        <v>237</v>
      </c>
      <c r="BM459" s="197" t="s">
        <v>1013</v>
      </c>
    </row>
    <row r="460" spans="1:65" s="2" customFormat="1" ht="16.5" customHeight="1">
      <c r="A460" s="34"/>
      <c r="B460" s="35"/>
      <c r="C460" s="186" t="s">
        <v>1014</v>
      </c>
      <c r="D460" s="186" t="s">
        <v>148</v>
      </c>
      <c r="E460" s="187" t="s">
        <v>1015</v>
      </c>
      <c r="F460" s="188" t="s">
        <v>1016</v>
      </c>
      <c r="G460" s="189" t="s">
        <v>183</v>
      </c>
      <c r="H460" s="190">
        <v>44.6</v>
      </c>
      <c r="I460" s="191"/>
      <c r="J460" s="192">
        <f>ROUND(I460*H460,2)</f>
        <v>0</v>
      </c>
      <c r="K460" s="188" t="s">
        <v>152</v>
      </c>
      <c r="L460" s="39"/>
      <c r="M460" s="193" t="s">
        <v>1</v>
      </c>
      <c r="N460" s="194" t="s">
        <v>42</v>
      </c>
      <c r="O460" s="71"/>
      <c r="P460" s="195">
        <f>O460*H460</f>
        <v>0</v>
      </c>
      <c r="Q460" s="195">
        <v>1.2E-4</v>
      </c>
      <c r="R460" s="195">
        <f>Q460*H460</f>
        <v>5.352E-3</v>
      </c>
      <c r="S460" s="195">
        <v>0</v>
      </c>
      <c r="T460" s="196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97" t="s">
        <v>237</v>
      </c>
      <c r="AT460" s="197" t="s">
        <v>148</v>
      </c>
      <c r="AU460" s="197" t="s">
        <v>87</v>
      </c>
      <c r="AY460" s="17" t="s">
        <v>145</v>
      </c>
      <c r="BE460" s="198">
        <f>IF(N460="základní",J460,0)</f>
        <v>0</v>
      </c>
      <c r="BF460" s="198">
        <f>IF(N460="snížená",J460,0)</f>
        <v>0</v>
      </c>
      <c r="BG460" s="198">
        <f>IF(N460="zákl. přenesená",J460,0)</f>
        <v>0</v>
      </c>
      <c r="BH460" s="198">
        <f>IF(N460="sníž. přenesená",J460,0)</f>
        <v>0</v>
      </c>
      <c r="BI460" s="198">
        <f>IF(N460="nulová",J460,0)</f>
        <v>0</v>
      </c>
      <c r="BJ460" s="17" t="s">
        <v>85</v>
      </c>
      <c r="BK460" s="198">
        <f>ROUND(I460*H460,2)</f>
        <v>0</v>
      </c>
      <c r="BL460" s="17" t="s">
        <v>237</v>
      </c>
      <c r="BM460" s="197" t="s">
        <v>1017</v>
      </c>
    </row>
    <row r="461" spans="1:65" s="2" customFormat="1" ht="24.2" customHeight="1">
      <c r="A461" s="34"/>
      <c r="B461" s="35"/>
      <c r="C461" s="186" t="s">
        <v>1018</v>
      </c>
      <c r="D461" s="186" t="s">
        <v>148</v>
      </c>
      <c r="E461" s="187" t="s">
        <v>1019</v>
      </c>
      <c r="F461" s="188" t="s">
        <v>1020</v>
      </c>
      <c r="G461" s="189" t="s">
        <v>183</v>
      </c>
      <c r="H461" s="190">
        <v>44.6</v>
      </c>
      <c r="I461" s="191"/>
      <c r="J461" s="192">
        <f>ROUND(I461*H461,2)</f>
        <v>0</v>
      </c>
      <c r="K461" s="188" t="s">
        <v>152</v>
      </c>
      <c r="L461" s="39"/>
      <c r="M461" s="193" t="s">
        <v>1</v>
      </c>
      <c r="N461" s="194" t="s">
        <v>42</v>
      </c>
      <c r="O461" s="71"/>
      <c r="P461" s="195">
        <f>O461*H461</f>
        <v>0</v>
      </c>
      <c r="Q461" s="195">
        <v>5.0000000000000002E-5</v>
      </c>
      <c r="R461" s="195">
        <f>Q461*H461</f>
        <v>2.2300000000000002E-3</v>
      </c>
      <c r="S461" s="195">
        <v>0</v>
      </c>
      <c r="T461" s="196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7" t="s">
        <v>237</v>
      </c>
      <c r="AT461" s="197" t="s">
        <v>148</v>
      </c>
      <c r="AU461" s="197" t="s">
        <v>87</v>
      </c>
      <c r="AY461" s="17" t="s">
        <v>145</v>
      </c>
      <c r="BE461" s="198">
        <f>IF(N461="základní",J461,0)</f>
        <v>0</v>
      </c>
      <c r="BF461" s="198">
        <f>IF(N461="snížená",J461,0)</f>
        <v>0</v>
      </c>
      <c r="BG461" s="198">
        <f>IF(N461="zákl. přenesená",J461,0)</f>
        <v>0</v>
      </c>
      <c r="BH461" s="198">
        <f>IF(N461="sníž. přenesená",J461,0)</f>
        <v>0</v>
      </c>
      <c r="BI461" s="198">
        <f>IF(N461="nulová",J461,0)</f>
        <v>0</v>
      </c>
      <c r="BJ461" s="17" t="s">
        <v>85</v>
      </c>
      <c r="BK461" s="198">
        <f>ROUND(I461*H461,2)</f>
        <v>0</v>
      </c>
      <c r="BL461" s="17" t="s">
        <v>237</v>
      </c>
      <c r="BM461" s="197" t="s">
        <v>1021</v>
      </c>
    </row>
    <row r="462" spans="1:65" s="2" customFormat="1" ht="24.2" customHeight="1">
      <c r="A462" s="34"/>
      <c r="B462" s="35"/>
      <c r="C462" s="186" t="s">
        <v>1022</v>
      </c>
      <c r="D462" s="186" t="s">
        <v>148</v>
      </c>
      <c r="E462" s="187" t="s">
        <v>1023</v>
      </c>
      <c r="F462" s="188" t="s">
        <v>1024</v>
      </c>
      <c r="G462" s="189" t="s">
        <v>159</v>
      </c>
      <c r="H462" s="190">
        <v>19.8</v>
      </c>
      <c r="I462" s="191"/>
      <c r="J462" s="192">
        <f>ROUND(I462*H462,2)</f>
        <v>0</v>
      </c>
      <c r="K462" s="188" t="s">
        <v>152</v>
      </c>
      <c r="L462" s="39"/>
      <c r="M462" s="193" t="s">
        <v>1</v>
      </c>
      <c r="N462" s="194" t="s">
        <v>42</v>
      </c>
      <c r="O462" s="71"/>
      <c r="P462" s="195">
        <f>O462*H462</f>
        <v>0</v>
      </c>
      <c r="Q462" s="195">
        <v>5.0000000000000002E-5</v>
      </c>
      <c r="R462" s="195">
        <f>Q462*H462</f>
        <v>9.8999999999999999E-4</v>
      </c>
      <c r="S462" s="195">
        <v>0</v>
      </c>
      <c r="T462" s="196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7" t="s">
        <v>237</v>
      </c>
      <c r="AT462" s="197" t="s">
        <v>148</v>
      </c>
      <c r="AU462" s="197" t="s">
        <v>87</v>
      </c>
      <c r="AY462" s="17" t="s">
        <v>145</v>
      </c>
      <c r="BE462" s="198">
        <f>IF(N462="základní",J462,0)</f>
        <v>0</v>
      </c>
      <c r="BF462" s="198">
        <f>IF(N462="snížená",J462,0)</f>
        <v>0</v>
      </c>
      <c r="BG462" s="198">
        <f>IF(N462="zákl. přenesená",J462,0)</f>
        <v>0</v>
      </c>
      <c r="BH462" s="198">
        <f>IF(N462="sníž. přenesená",J462,0)</f>
        <v>0</v>
      </c>
      <c r="BI462" s="198">
        <f>IF(N462="nulová",J462,0)</f>
        <v>0</v>
      </c>
      <c r="BJ462" s="17" t="s">
        <v>85</v>
      </c>
      <c r="BK462" s="198">
        <f>ROUND(I462*H462,2)</f>
        <v>0</v>
      </c>
      <c r="BL462" s="17" t="s">
        <v>237</v>
      </c>
      <c r="BM462" s="197" t="s">
        <v>1025</v>
      </c>
    </row>
    <row r="463" spans="1:65" s="2" customFormat="1" ht="24.2" customHeight="1">
      <c r="A463" s="34"/>
      <c r="B463" s="35"/>
      <c r="C463" s="186" t="s">
        <v>1026</v>
      </c>
      <c r="D463" s="186" t="s">
        <v>148</v>
      </c>
      <c r="E463" s="187" t="s">
        <v>1027</v>
      </c>
      <c r="F463" s="188" t="s">
        <v>1028</v>
      </c>
      <c r="G463" s="189" t="s">
        <v>495</v>
      </c>
      <c r="H463" s="247"/>
      <c r="I463" s="191"/>
      <c r="J463" s="192">
        <f>ROUND(I463*H463,2)</f>
        <v>0</v>
      </c>
      <c r="K463" s="188" t="s">
        <v>152</v>
      </c>
      <c r="L463" s="39"/>
      <c r="M463" s="193" t="s">
        <v>1</v>
      </c>
      <c r="N463" s="194" t="s">
        <v>42</v>
      </c>
      <c r="O463" s="71"/>
      <c r="P463" s="195">
        <f>O463*H463</f>
        <v>0</v>
      </c>
      <c r="Q463" s="195">
        <v>0</v>
      </c>
      <c r="R463" s="195">
        <f>Q463*H463</f>
        <v>0</v>
      </c>
      <c r="S463" s="195">
        <v>0</v>
      </c>
      <c r="T463" s="196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7" t="s">
        <v>237</v>
      </c>
      <c r="AT463" s="197" t="s">
        <v>148</v>
      </c>
      <c r="AU463" s="197" t="s">
        <v>87</v>
      </c>
      <c r="AY463" s="17" t="s">
        <v>145</v>
      </c>
      <c r="BE463" s="198">
        <f>IF(N463="základní",J463,0)</f>
        <v>0</v>
      </c>
      <c r="BF463" s="198">
        <f>IF(N463="snížená",J463,0)</f>
        <v>0</v>
      </c>
      <c r="BG463" s="198">
        <f>IF(N463="zákl. přenesená",J463,0)</f>
        <v>0</v>
      </c>
      <c r="BH463" s="198">
        <f>IF(N463="sníž. přenesená",J463,0)</f>
        <v>0</v>
      </c>
      <c r="BI463" s="198">
        <f>IF(N463="nulová",J463,0)</f>
        <v>0</v>
      </c>
      <c r="BJ463" s="17" t="s">
        <v>85</v>
      </c>
      <c r="BK463" s="198">
        <f>ROUND(I463*H463,2)</f>
        <v>0</v>
      </c>
      <c r="BL463" s="17" t="s">
        <v>237</v>
      </c>
      <c r="BM463" s="197" t="s">
        <v>1029</v>
      </c>
    </row>
    <row r="464" spans="1:65" s="12" customFormat="1" ht="22.9" customHeight="1">
      <c r="B464" s="170"/>
      <c r="C464" s="171"/>
      <c r="D464" s="172" t="s">
        <v>76</v>
      </c>
      <c r="E464" s="184" t="s">
        <v>1030</v>
      </c>
      <c r="F464" s="184" t="s">
        <v>1031</v>
      </c>
      <c r="G464" s="171"/>
      <c r="H464" s="171"/>
      <c r="I464" s="174"/>
      <c r="J464" s="185">
        <f>BK464</f>
        <v>0</v>
      </c>
      <c r="K464" s="171"/>
      <c r="L464" s="176"/>
      <c r="M464" s="177"/>
      <c r="N464" s="178"/>
      <c r="O464" s="178"/>
      <c r="P464" s="179">
        <f>SUM(P465:P495)</f>
        <v>0</v>
      </c>
      <c r="Q464" s="178"/>
      <c r="R464" s="179">
        <f>SUM(R465:R495)</f>
        <v>2.7925226000000003</v>
      </c>
      <c r="S464" s="178"/>
      <c r="T464" s="180">
        <f>SUM(T465:T495)</f>
        <v>0.87033000000000016</v>
      </c>
      <c r="AR464" s="181" t="s">
        <v>87</v>
      </c>
      <c r="AT464" s="182" t="s">
        <v>76</v>
      </c>
      <c r="AU464" s="182" t="s">
        <v>85</v>
      </c>
      <c r="AY464" s="181" t="s">
        <v>145</v>
      </c>
      <c r="BK464" s="183">
        <f>SUM(BK465:BK495)</f>
        <v>0</v>
      </c>
    </row>
    <row r="465" spans="1:65" s="2" customFormat="1" ht="24.2" customHeight="1">
      <c r="A465" s="34"/>
      <c r="B465" s="35"/>
      <c r="C465" s="186" t="s">
        <v>1032</v>
      </c>
      <c r="D465" s="186" t="s">
        <v>148</v>
      </c>
      <c r="E465" s="187" t="s">
        <v>1033</v>
      </c>
      <c r="F465" s="188" t="s">
        <v>1034</v>
      </c>
      <c r="G465" s="189" t="s">
        <v>159</v>
      </c>
      <c r="H465" s="190">
        <v>273.85000000000002</v>
      </c>
      <c r="I465" s="191"/>
      <c r="J465" s="192">
        <f>ROUND(I465*H465,2)</f>
        <v>0</v>
      </c>
      <c r="K465" s="188" t="s">
        <v>152</v>
      </c>
      <c r="L465" s="39"/>
      <c r="M465" s="193" t="s">
        <v>1</v>
      </c>
      <c r="N465" s="194" t="s">
        <v>42</v>
      </c>
      <c r="O465" s="71"/>
      <c r="P465" s="195">
        <f>O465*H465</f>
        <v>0</v>
      </c>
      <c r="Q465" s="195">
        <v>0</v>
      </c>
      <c r="R465" s="195">
        <f>Q465*H465</f>
        <v>0</v>
      </c>
      <c r="S465" s="195">
        <v>3.0000000000000001E-3</v>
      </c>
      <c r="T465" s="196">
        <f>S465*H465</f>
        <v>0.82155000000000011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7" t="s">
        <v>237</v>
      </c>
      <c r="AT465" s="197" t="s">
        <v>148</v>
      </c>
      <c r="AU465" s="197" t="s">
        <v>87</v>
      </c>
      <c r="AY465" s="17" t="s">
        <v>145</v>
      </c>
      <c r="BE465" s="198">
        <f>IF(N465="základní",J465,0)</f>
        <v>0</v>
      </c>
      <c r="BF465" s="198">
        <f>IF(N465="snížená",J465,0)</f>
        <v>0</v>
      </c>
      <c r="BG465" s="198">
        <f>IF(N465="zákl. přenesená",J465,0)</f>
        <v>0</v>
      </c>
      <c r="BH465" s="198">
        <f>IF(N465="sníž. přenesená",J465,0)</f>
        <v>0</v>
      </c>
      <c r="BI465" s="198">
        <f>IF(N465="nulová",J465,0)</f>
        <v>0</v>
      </c>
      <c r="BJ465" s="17" t="s">
        <v>85</v>
      </c>
      <c r="BK465" s="198">
        <f>ROUND(I465*H465,2)</f>
        <v>0</v>
      </c>
      <c r="BL465" s="17" t="s">
        <v>237</v>
      </c>
      <c r="BM465" s="197" t="s">
        <v>1035</v>
      </c>
    </row>
    <row r="466" spans="1:65" s="13" customFormat="1">
      <c r="B466" s="199"/>
      <c r="C466" s="200"/>
      <c r="D466" s="201" t="s">
        <v>155</v>
      </c>
      <c r="E466" s="202" t="s">
        <v>1</v>
      </c>
      <c r="F466" s="203" t="s">
        <v>1036</v>
      </c>
      <c r="G466" s="200"/>
      <c r="H466" s="204">
        <v>32.909999999999997</v>
      </c>
      <c r="I466" s="205"/>
      <c r="J466" s="200"/>
      <c r="K466" s="200"/>
      <c r="L466" s="206"/>
      <c r="M466" s="207"/>
      <c r="N466" s="208"/>
      <c r="O466" s="208"/>
      <c r="P466" s="208"/>
      <c r="Q466" s="208"/>
      <c r="R466" s="208"/>
      <c r="S466" s="208"/>
      <c r="T466" s="209"/>
      <c r="AT466" s="210" t="s">
        <v>155</v>
      </c>
      <c r="AU466" s="210" t="s">
        <v>87</v>
      </c>
      <c r="AV466" s="13" t="s">
        <v>87</v>
      </c>
      <c r="AW466" s="13" t="s">
        <v>34</v>
      </c>
      <c r="AX466" s="13" t="s">
        <v>77</v>
      </c>
      <c r="AY466" s="210" t="s">
        <v>145</v>
      </c>
    </row>
    <row r="467" spans="1:65" s="13" customFormat="1">
      <c r="B467" s="199"/>
      <c r="C467" s="200"/>
      <c r="D467" s="201" t="s">
        <v>155</v>
      </c>
      <c r="E467" s="202" t="s">
        <v>1</v>
      </c>
      <c r="F467" s="203" t="s">
        <v>1037</v>
      </c>
      <c r="G467" s="200"/>
      <c r="H467" s="204">
        <v>117.39</v>
      </c>
      <c r="I467" s="205"/>
      <c r="J467" s="200"/>
      <c r="K467" s="200"/>
      <c r="L467" s="206"/>
      <c r="M467" s="207"/>
      <c r="N467" s="208"/>
      <c r="O467" s="208"/>
      <c r="P467" s="208"/>
      <c r="Q467" s="208"/>
      <c r="R467" s="208"/>
      <c r="S467" s="208"/>
      <c r="T467" s="209"/>
      <c r="AT467" s="210" t="s">
        <v>155</v>
      </c>
      <c r="AU467" s="210" t="s">
        <v>87</v>
      </c>
      <c r="AV467" s="13" t="s">
        <v>87</v>
      </c>
      <c r="AW467" s="13" t="s">
        <v>34</v>
      </c>
      <c r="AX467" s="13" t="s">
        <v>77</v>
      </c>
      <c r="AY467" s="210" t="s">
        <v>145</v>
      </c>
    </row>
    <row r="468" spans="1:65" s="15" customFormat="1">
      <c r="B468" s="222"/>
      <c r="C468" s="223"/>
      <c r="D468" s="201" t="s">
        <v>155</v>
      </c>
      <c r="E468" s="224" t="s">
        <v>1</v>
      </c>
      <c r="F468" s="225" t="s">
        <v>219</v>
      </c>
      <c r="G468" s="223"/>
      <c r="H468" s="226">
        <v>150.30000000000001</v>
      </c>
      <c r="I468" s="227"/>
      <c r="J468" s="223"/>
      <c r="K468" s="223"/>
      <c r="L468" s="228"/>
      <c r="M468" s="229"/>
      <c r="N468" s="230"/>
      <c r="O468" s="230"/>
      <c r="P468" s="230"/>
      <c r="Q468" s="230"/>
      <c r="R468" s="230"/>
      <c r="S468" s="230"/>
      <c r="T468" s="231"/>
      <c r="AT468" s="232" t="s">
        <v>155</v>
      </c>
      <c r="AU468" s="232" t="s">
        <v>87</v>
      </c>
      <c r="AV468" s="15" t="s">
        <v>146</v>
      </c>
      <c r="AW468" s="15" t="s">
        <v>34</v>
      </c>
      <c r="AX468" s="15" t="s">
        <v>77</v>
      </c>
      <c r="AY468" s="232" t="s">
        <v>145</v>
      </c>
    </row>
    <row r="469" spans="1:65" s="13" customFormat="1">
      <c r="B469" s="199"/>
      <c r="C469" s="200"/>
      <c r="D469" s="201" t="s">
        <v>155</v>
      </c>
      <c r="E469" s="202" t="s">
        <v>1</v>
      </c>
      <c r="F469" s="203" t="s">
        <v>196</v>
      </c>
      <c r="G469" s="200"/>
      <c r="H469" s="204">
        <v>123.55</v>
      </c>
      <c r="I469" s="205"/>
      <c r="J469" s="200"/>
      <c r="K469" s="200"/>
      <c r="L469" s="206"/>
      <c r="M469" s="207"/>
      <c r="N469" s="208"/>
      <c r="O469" s="208"/>
      <c r="P469" s="208"/>
      <c r="Q469" s="208"/>
      <c r="R469" s="208"/>
      <c r="S469" s="208"/>
      <c r="T469" s="209"/>
      <c r="AT469" s="210" t="s">
        <v>155</v>
      </c>
      <c r="AU469" s="210" t="s">
        <v>87</v>
      </c>
      <c r="AV469" s="13" t="s">
        <v>87</v>
      </c>
      <c r="AW469" s="13" t="s">
        <v>34</v>
      </c>
      <c r="AX469" s="13" t="s">
        <v>77</v>
      </c>
      <c r="AY469" s="210" t="s">
        <v>145</v>
      </c>
    </row>
    <row r="470" spans="1:65" s="14" customFormat="1">
      <c r="B470" s="211"/>
      <c r="C470" s="212"/>
      <c r="D470" s="201" t="s">
        <v>155</v>
      </c>
      <c r="E470" s="213" t="s">
        <v>1</v>
      </c>
      <c r="F470" s="214" t="s">
        <v>173</v>
      </c>
      <c r="G470" s="212"/>
      <c r="H470" s="215">
        <v>273.85000000000002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155</v>
      </c>
      <c r="AU470" s="221" t="s">
        <v>87</v>
      </c>
      <c r="AV470" s="14" t="s">
        <v>153</v>
      </c>
      <c r="AW470" s="14" t="s">
        <v>34</v>
      </c>
      <c r="AX470" s="14" t="s">
        <v>85</v>
      </c>
      <c r="AY470" s="221" t="s">
        <v>145</v>
      </c>
    </row>
    <row r="471" spans="1:65" s="2" customFormat="1" ht="16.5" customHeight="1">
      <c r="A471" s="34"/>
      <c r="B471" s="35"/>
      <c r="C471" s="186" t="s">
        <v>1038</v>
      </c>
      <c r="D471" s="186" t="s">
        <v>148</v>
      </c>
      <c r="E471" s="187" t="s">
        <v>1039</v>
      </c>
      <c r="F471" s="188" t="s">
        <v>1040</v>
      </c>
      <c r="G471" s="189" t="s">
        <v>159</v>
      </c>
      <c r="H471" s="190">
        <v>273.85000000000002</v>
      </c>
      <c r="I471" s="191"/>
      <c r="J471" s="192">
        <f t="shared" ref="J471:J476" si="60">ROUND(I471*H471,2)</f>
        <v>0</v>
      </c>
      <c r="K471" s="188" t="s">
        <v>152</v>
      </c>
      <c r="L471" s="39"/>
      <c r="M471" s="193" t="s">
        <v>1</v>
      </c>
      <c r="N471" s="194" t="s">
        <v>42</v>
      </c>
      <c r="O471" s="71"/>
      <c r="P471" s="195">
        <f t="shared" ref="P471:P476" si="61">O471*H471</f>
        <v>0</v>
      </c>
      <c r="Q471" s="195">
        <v>0</v>
      </c>
      <c r="R471" s="195">
        <f t="shared" ref="R471:R476" si="62">Q471*H471</f>
        <v>0</v>
      </c>
      <c r="S471" s="195">
        <v>0</v>
      </c>
      <c r="T471" s="196">
        <f t="shared" ref="T471:T476" si="63"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7" t="s">
        <v>237</v>
      </c>
      <c r="AT471" s="197" t="s">
        <v>148</v>
      </c>
      <c r="AU471" s="197" t="s">
        <v>87</v>
      </c>
      <c r="AY471" s="17" t="s">
        <v>145</v>
      </c>
      <c r="BE471" s="198">
        <f t="shared" ref="BE471:BE476" si="64">IF(N471="základní",J471,0)</f>
        <v>0</v>
      </c>
      <c r="BF471" s="198">
        <f t="shared" ref="BF471:BF476" si="65">IF(N471="snížená",J471,0)</f>
        <v>0</v>
      </c>
      <c r="BG471" s="198">
        <f t="shared" ref="BG471:BG476" si="66">IF(N471="zákl. přenesená",J471,0)</f>
        <v>0</v>
      </c>
      <c r="BH471" s="198">
        <f t="shared" ref="BH471:BH476" si="67">IF(N471="sníž. přenesená",J471,0)</f>
        <v>0</v>
      </c>
      <c r="BI471" s="198">
        <f t="shared" ref="BI471:BI476" si="68">IF(N471="nulová",J471,0)</f>
        <v>0</v>
      </c>
      <c r="BJ471" s="17" t="s">
        <v>85</v>
      </c>
      <c r="BK471" s="198">
        <f t="shared" ref="BK471:BK476" si="69">ROUND(I471*H471,2)</f>
        <v>0</v>
      </c>
      <c r="BL471" s="17" t="s">
        <v>237</v>
      </c>
      <c r="BM471" s="197" t="s">
        <v>1041</v>
      </c>
    </row>
    <row r="472" spans="1:65" s="2" customFormat="1" ht="16.5" customHeight="1">
      <c r="A472" s="34"/>
      <c r="B472" s="35"/>
      <c r="C472" s="186" t="s">
        <v>1042</v>
      </c>
      <c r="D472" s="186" t="s">
        <v>148</v>
      </c>
      <c r="E472" s="187" t="s">
        <v>1043</v>
      </c>
      <c r="F472" s="188" t="s">
        <v>1044</v>
      </c>
      <c r="G472" s="189" t="s">
        <v>159</v>
      </c>
      <c r="H472" s="190">
        <v>150.30000000000001</v>
      </c>
      <c r="I472" s="191"/>
      <c r="J472" s="192">
        <f t="shared" si="60"/>
        <v>0</v>
      </c>
      <c r="K472" s="188" t="s">
        <v>152</v>
      </c>
      <c r="L472" s="39"/>
      <c r="M472" s="193" t="s">
        <v>1</v>
      </c>
      <c r="N472" s="194" t="s">
        <v>42</v>
      </c>
      <c r="O472" s="71"/>
      <c r="P472" s="195">
        <f t="shared" si="61"/>
        <v>0</v>
      </c>
      <c r="Q472" s="195">
        <v>0</v>
      </c>
      <c r="R472" s="195">
        <f t="shared" si="62"/>
        <v>0</v>
      </c>
      <c r="S472" s="195">
        <v>0</v>
      </c>
      <c r="T472" s="196">
        <f t="shared" si="63"/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7" t="s">
        <v>237</v>
      </c>
      <c r="AT472" s="197" t="s">
        <v>148</v>
      </c>
      <c r="AU472" s="197" t="s">
        <v>87</v>
      </c>
      <c r="AY472" s="17" t="s">
        <v>145</v>
      </c>
      <c r="BE472" s="198">
        <f t="shared" si="64"/>
        <v>0</v>
      </c>
      <c r="BF472" s="198">
        <f t="shared" si="65"/>
        <v>0</v>
      </c>
      <c r="BG472" s="198">
        <f t="shared" si="66"/>
        <v>0</v>
      </c>
      <c r="BH472" s="198">
        <f t="shared" si="67"/>
        <v>0</v>
      </c>
      <c r="BI472" s="198">
        <f t="shared" si="68"/>
        <v>0</v>
      </c>
      <c r="BJ472" s="17" t="s">
        <v>85</v>
      </c>
      <c r="BK472" s="198">
        <f t="shared" si="69"/>
        <v>0</v>
      </c>
      <c r="BL472" s="17" t="s">
        <v>237</v>
      </c>
      <c r="BM472" s="197" t="s">
        <v>1045</v>
      </c>
    </row>
    <row r="473" spans="1:65" s="2" customFormat="1" ht="24.2" customHeight="1">
      <c r="A473" s="34"/>
      <c r="B473" s="35"/>
      <c r="C473" s="186" t="s">
        <v>1046</v>
      </c>
      <c r="D473" s="186" t="s">
        <v>148</v>
      </c>
      <c r="E473" s="187" t="s">
        <v>1047</v>
      </c>
      <c r="F473" s="188" t="s">
        <v>1048</v>
      </c>
      <c r="G473" s="189" t="s">
        <v>159</v>
      </c>
      <c r="H473" s="190">
        <v>150.30000000000001</v>
      </c>
      <c r="I473" s="191"/>
      <c r="J473" s="192">
        <f t="shared" si="60"/>
        <v>0</v>
      </c>
      <c r="K473" s="188" t="s">
        <v>152</v>
      </c>
      <c r="L473" s="39"/>
      <c r="M473" s="193" t="s">
        <v>1</v>
      </c>
      <c r="N473" s="194" t="s">
        <v>42</v>
      </c>
      <c r="O473" s="71"/>
      <c r="P473" s="195">
        <f t="shared" si="61"/>
        <v>0</v>
      </c>
      <c r="Q473" s="195">
        <v>3.0000000000000001E-5</v>
      </c>
      <c r="R473" s="195">
        <f t="shared" si="62"/>
        <v>4.5090000000000009E-3</v>
      </c>
      <c r="S473" s="195">
        <v>0</v>
      </c>
      <c r="T473" s="196">
        <f t="shared" si="63"/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7" t="s">
        <v>237</v>
      </c>
      <c r="AT473" s="197" t="s">
        <v>148</v>
      </c>
      <c r="AU473" s="197" t="s">
        <v>87</v>
      </c>
      <c r="AY473" s="17" t="s">
        <v>145</v>
      </c>
      <c r="BE473" s="198">
        <f t="shared" si="64"/>
        <v>0</v>
      </c>
      <c r="BF473" s="198">
        <f t="shared" si="65"/>
        <v>0</v>
      </c>
      <c r="BG473" s="198">
        <f t="shared" si="66"/>
        <v>0</v>
      </c>
      <c r="BH473" s="198">
        <f t="shared" si="67"/>
        <v>0</v>
      </c>
      <c r="BI473" s="198">
        <f t="shared" si="68"/>
        <v>0</v>
      </c>
      <c r="BJ473" s="17" t="s">
        <v>85</v>
      </c>
      <c r="BK473" s="198">
        <f t="shared" si="69"/>
        <v>0</v>
      </c>
      <c r="BL473" s="17" t="s">
        <v>237</v>
      </c>
      <c r="BM473" s="197" t="s">
        <v>1049</v>
      </c>
    </row>
    <row r="474" spans="1:65" s="2" customFormat="1" ht="37.9" customHeight="1">
      <c r="A474" s="34"/>
      <c r="B474" s="35"/>
      <c r="C474" s="186" t="s">
        <v>1050</v>
      </c>
      <c r="D474" s="186" t="s">
        <v>148</v>
      </c>
      <c r="E474" s="187" t="s">
        <v>1051</v>
      </c>
      <c r="F474" s="188" t="s">
        <v>1052</v>
      </c>
      <c r="G474" s="189" t="s">
        <v>159</v>
      </c>
      <c r="H474" s="190">
        <v>150.30000000000001</v>
      </c>
      <c r="I474" s="191"/>
      <c r="J474" s="192">
        <f t="shared" si="60"/>
        <v>0</v>
      </c>
      <c r="K474" s="188" t="s">
        <v>152</v>
      </c>
      <c r="L474" s="39"/>
      <c r="M474" s="193" t="s">
        <v>1</v>
      </c>
      <c r="N474" s="194" t="s">
        <v>42</v>
      </c>
      <c r="O474" s="71"/>
      <c r="P474" s="195">
        <f t="shared" si="61"/>
        <v>0</v>
      </c>
      <c r="Q474" s="195">
        <v>1.4999999999999999E-2</v>
      </c>
      <c r="R474" s="195">
        <f t="shared" si="62"/>
        <v>2.2545000000000002</v>
      </c>
      <c r="S474" s="195">
        <v>0</v>
      </c>
      <c r="T474" s="196">
        <f t="shared" si="63"/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7" t="s">
        <v>237</v>
      </c>
      <c r="AT474" s="197" t="s">
        <v>148</v>
      </c>
      <c r="AU474" s="197" t="s">
        <v>87</v>
      </c>
      <c r="AY474" s="17" t="s">
        <v>145</v>
      </c>
      <c r="BE474" s="198">
        <f t="shared" si="64"/>
        <v>0</v>
      </c>
      <c r="BF474" s="198">
        <f t="shared" si="65"/>
        <v>0</v>
      </c>
      <c r="BG474" s="198">
        <f t="shared" si="66"/>
        <v>0</v>
      </c>
      <c r="BH474" s="198">
        <f t="shared" si="67"/>
        <v>0</v>
      </c>
      <c r="BI474" s="198">
        <f t="shared" si="68"/>
        <v>0</v>
      </c>
      <c r="BJ474" s="17" t="s">
        <v>85</v>
      </c>
      <c r="BK474" s="198">
        <f t="shared" si="69"/>
        <v>0</v>
      </c>
      <c r="BL474" s="17" t="s">
        <v>237</v>
      </c>
      <c r="BM474" s="197" t="s">
        <v>1053</v>
      </c>
    </row>
    <row r="475" spans="1:65" s="2" customFormat="1" ht="16.5" customHeight="1">
      <c r="A475" s="34"/>
      <c r="B475" s="35"/>
      <c r="C475" s="186" t="s">
        <v>1054</v>
      </c>
      <c r="D475" s="186" t="s">
        <v>148</v>
      </c>
      <c r="E475" s="187" t="s">
        <v>1055</v>
      </c>
      <c r="F475" s="188" t="s">
        <v>1056</v>
      </c>
      <c r="G475" s="189" t="s">
        <v>159</v>
      </c>
      <c r="H475" s="190">
        <v>150.30000000000001</v>
      </c>
      <c r="I475" s="191"/>
      <c r="J475" s="192">
        <f t="shared" si="60"/>
        <v>0</v>
      </c>
      <c r="K475" s="188" t="s">
        <v>152</v>
      </c>
      <c r="L475" s="39"/>
      <c r="M475" s="193" t="s">
        <v>1</v>
      </c>
      <c r="N475" s="194" t="s">
        <v>42</v>
      </c>
      <c r="O475" s="71"/>
      <c r="P475" s="195">
        <f t="shared" si="61"/>
        <v>0</v>
      </c>
      <c r="Q475" s="195">
        <v>2.9999999999999997E-4</v>
      </c>
      <c r="R475" s="195">
        <f t="shared" si="62"/>
        <v>4.5089999999999998E-2</v>
      </c>
      <c r="S475" s="195">
        <v>0</v>
      </c>
      <c r="T475" s="196">
        <f t="shared" si="63"/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7" t="s">
        <v>237</v>
      </c>
      <c r="AT475" s="197" t="s">
        <v>148</v>
      </c>
      <c r="AU475" s="197" t="s">
        <v>87</v>
      </c>
      <c r="AY475" s="17" t="s">
        <v>145</v>
      </c>
      <c r="BE475" s="198">
        <f t="shared" si="64"/>
        <v>0</v>
      </c>
      <c r="BF475" s="198">
        <f t="shared" si="65"/>
        <v>0</v>
      </c>
      <c r="BG475" s="198">
        <f t="shared" si="66"/>
        <v>0</v>
      </c>
      <c r="BH475" s="198">
        <f t="shared" si="67"/>
        <v>0</v>
      </c>
      <c r="BI475" s="198">
        <f t="shared" si="68"/>
        <v>0</v>
      </c>
      <c r="BJ475" s="17" t="s">
        <v>85</v>
      </c>
      <c r="BK475" s="198">
        <f t="shared" si="69"/>
        <v>0</v>
      </c>
      <c r="BL475" s="17" t="s">
        <v>237</v>
      </c>
      <c r="BM475" s="197" t="s">
        <v>1057</v>
      </c>
    </row>
    <row r="476" spans="1:65" s="2" customFormat="1" ht="16.5" customHeight="1">
      <c r="A476" s="34"/>
      <c r="B476" s="35"/>
      <c r="C476" s="233" t="s">
        <v>1058</v>
      </c>
      <c r="D476" s="233" t="s">
        <v>255</v>
      </c>
      <c r="E476" s="234" t="s">
        <v>1059</v>
      </c>
      <c r="F476" s="235" t="s">
        <v>1060</v>
      </c>
      <c r="G476" s="236" t="s">
        <v>159</v>
      </c>
      <c r="H476" s="237">
        <v>134.999</v>
      </c>
      <c r="I476" s="238"/>
      <c r="J476" s="239">
        <f t="shared" si="60"/>
        <v>0</v>
      </c>
      <c r="K476" s="235" t="s">
        <v>152</v>
      </c>
      <c r="L476" s="240"/>
      <c r="M476" s="241" t="s">
        <v>1</v>
      </c>
      <c r="N476" s="242" t="s">
        <v>42</v>
      </c>
      <c r="O476" s="71"/>
      <c r="P476" s="195">
        <f t="shared" si="61"/>
        <v>0</v>
      </c>
      <c r="Q476" s="195">
        <v>2.5999999999999999E-3</v>
      </c>
      <c r="R476" s="195">
        <f t="shared" si="62"/>
        <v>0.35099739999999996</v>
      </c>
      <c r="S476" s="195">
        <v>0</v>
      </c>
      <c r="T476" s="196">
        <f t="shared" si="63"/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7" t="s">
        <v>313</v>
      </c>
      <c r="AT476" s="197" t="s">
        <v>255</v>
      </c>
      <c r="AU476" s="197" t="s">
        <v>87</v>
      </c>
      <c r="AY476" s="17" t="s">
        <v>145</v>
      </c>
      <c r="BE476" s="198">
        <f t="shared" si="64"/>
        <v>0</v>
      </c>
      <c r="BF476" s="198">
        <f t="shared" si="65"/>
        <v>0</v>
      </c>
      <c r="BG476" s="198">
        <f t="shared" si="66"/>
        <v>0</v>
      </c>
      <c r="BH476" s="198">
        <f t="shared" si="67"/>
        <v>0</v>
      </c>
      <c r="BI476" s="198">
        <f t="shared" si="68"/>
        <v>0</v>
      </c>
      <c r="BJ476" s="17" t="s">
        <v>85</v>
      </c>
      <c r="BK476" s="198">
        <f t="shared" si="69"/>
        <v>0</v>
      </c>
      <c r="BL476" s="17" t="s">
        <v>237</v>
      </c>
      <c r="BM476" s="197" t="s">
        <v>1061</v>
      </c>
    </row>
    <row r="477" spans="1:65" s="2" customFormat="1" ht="19.5">
      <c r="A477" s="34"/>
      <c r="B477" s="35"/>
      <c r="C477" s="36"/>
      <c r="D477" s="201" t="s">
        <v>259</v>
      </c>
      <c r="E477" s="36"/>
      <c r="F477" s="243" t="s">
        <v>1062</v>
      </c>
      <c r="G477" s="36"/>
      <c r="H477" s="36"/>
      <c r="I477" s="244"/>
      <c r="J477" s="36"/>
      <c r="K477" s="36"/>
      <c r="L477" s="39"/>
      <c r="M477" s="245"/>
      <c r="N477" s="246"/>
      <c r="O477" s="71"/>
      <c r="P477" s="71"/>
      <c r="Q477" s="71"/>
      <c r="R477" s="71"/>
      <c r="S477" s="71"/>
      <c r="T477" s="72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7" t="s">
        <v>259</v>
      </c>
      <c r="AU477" s="17" t="s">
        <v>87</v>
      </c>
    </row>
    <row r="478" spans="1:65" s="13" customFormat="1">
      <c r="B478" s="199"/>
      <c r="C478" s="200"/>
      <c r="D478" s="201" t="s">
        <v>155</v>
      </c>
      <c r="E478" s="202" t="s">
        <v>1</v>
      </c>
      <c r="F478" s="203" t="s">
        <v>1063</v>
      </c>
      <c r="G478" s="200"/>
      <c r="H478" s="204">
        <v>117.39</v>
      </c>
      <c r="I478" s="205"/>
      <c r="J478" s="200"/>
      <c r="K478" s="200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155</v>
      </c>
      <c r="AU478" s="210" t="s">
        <v>87</v>
      </c>
      <c r="AV478" s="13" t="s">
        <v>87</v>
      </c>
      <c r="AW478" s="13" t="s">
        <v>34</v>
      </c>
      <c r="AX478" s="13" t="s">
        <v>85</v>
      </c>
      <c r="AY478" s="210" t="s">
        <v>145</v>
      </c>
    </row>
    <row r="479" spans="1:65" s="13" customFormat="1">
      <c r="B479" s="199"/>
      <c r="C479" s="200"/>
      <c r="D479" s="201" t="s">
        <v>155</v>
      </c>
      <c r="E479" s="200"/>
      <c r="F479" s="203" t="s">
        <v>1064</v>
      </c>
      <c r="G479" s="200"/>
      <c r="H479" s="204">
        <v>134.999</v>
      </c>
      <c r="I479" s="205"/>
      <c r="J479" s="200"/>
      <c r="K479" s="200"/>
      <c r="L479" s="206"/>
      <c r="M479" s="207"/>
      <c r="N479" s="208"/>
      <c r="O479" s="208"/>
      <c r="P479" s="208"/>
      <c r="Q479" s="208"/>
      <c r="R479" s="208"/>
      <c r="S479" s="208"/>
      <c r="T479" s="209"/>
      <c r="AT479" s="210" t="s">
        <v>155</v>
      </c>
      <c r="AU479" s="210" t="s">
        <v>87</v>
      </c>
      <c r="AV479" s="13" t="s">
        <v>87</v>
      </c>
      <c r="AW479" s="13" t="s">
        <v>4</v>
      </c>
      <c r="AX479" s="13" t="s">
        <v>85</v>
      </c>
      <c r="AY479" s="210" t="s">
        <v>145</v>
      </c>
    </row>
    <row r="480" spans="1:65" s="2" customFormat="1" ht="24.2" customHeight="1">
      <c r="A480" s="34"/>
      <c r="B480" s="35"/>
      <c r="C480" s="233" t="s">
        <v>1065</v>
      </c>
      <c r="D480" s="233" t="s">
        <v>255</v>
      </c>
      <c r="E480" s="234" t="s">
        <v>1066</v>
      </c>
      <c r="F480" s="235" t="s">
        <v>1067</v>
      </c>
      <c r="G480" s="236" t="s">
        <v>159</v>
      </c>
      <c r="H480" s="237">
        <v>37.847000000000001</v>
      </c>
      <c r="I480" s="238"/>
      <c r="J480" s="239">
        <f>ROUND(I480*H480,2)</f>
        <v>0</v>
      </c>
      <c r="K480" s="235" t="s">
        <v>152</v>
      </c>
      <c r="L480" s="240"/>
      <c r="M480" s="241" t="s">
        <v>1</v>
      </c>
      <c r="N480" s="242" t="s">
        <v>42</v>
      </c>
      <c r="O480" s="71"/>
      <c r="P480" s="195">
        <f>O480*H480</f>
        <v>0</v>
      </c>
      <c r="Q480" s="195">
        <v>2.5999999999999999E-3</v>
      </c>
      <c r="R480" s="195">
        <f>Q480*H480</f>
        <v>9.8402199999999995E-2</v>
      </c>
      <c r="S480" s="195">
        <v>0</v>
      </c>
      <c r="T480" s="196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7" t="s">
        <v>313</v>
      </c>
      <c r="AT480" s="197" t="s">
        <v>255</v>
      </c>
      <c r="AU480" s="197" t="s">
        <v>87</v>
      </c>
      <c r="AY480" s="17" t="s">
        <v>145</v>
      </c>
      <c r="BE480" s="198">
        <f>IF(N480="základní",J480,0)</f>
        <v>0</v>
      </c>
      <c r="BF480" s="198">
        <f>IF(N480="snížená",J480,0)</f>
        <v>0</v>
      </c>
      <c r="BG480" s="198">
        <f>IF(N480="zákl. přenesená",J480,0)</f>
        <v>0</v>
      </c>
      <c r="BH480" s="198">
        <f>IF(N480="sníž. přenesená",J480,0)</f>
        <v>0</v>
      </c>
      <c r="BI480" s="198">
        <f>IF(N480="nulová",J480,0)</f>
        <v>0</v>
      </c>
      <c r="BJ480" s="17" t="s">
        <v>85</v>
      </c>
      <c r="BK480" s="198">
        <f>ROUND(I480*H480,2)</f>
        <v>0</v>
      </c>
      <c r="BL480" s="17" t="s">
        <v>237</v>
      </c>
      <c r="BM480" s="197" t="s">
        <v>1068</v>
      </c>
    </row>
    <row r="481" spans="1:65" s="2" customFormat="1" ht="19.5">
      <c r="A481" s="34"/>
      <c r="B481" s="35"/>
      <c r="C481" s="36"/>
      <c r="D481" s="201" t="s">
        <v>259</v>
      </c>
      <c r="E481" s="36"/>
      <c r="F481" s="243" t="s">
        <v>1069</v>
      </c>
      <c r="G481" s="36"/>
      <c r="H481" s="36"/>
      <c r="I481" s="244"/>
      <c r="J481" s="36"/>
      <c r="K481" s="36"/>
      <c r="L481" s="39"/>
      <c r="M481" s="245"/>
      <c r="N481" s="246"/>
      <c r="O481" s="71"/>
      <c r="P481" s="71"/>
      <c r="Q481" s="71"/>
      <c r="R481" s="71"/>
      <c r="S481" s="71"/>
      <c r="T481" s="72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7" t="s">
        <v>259</v>
      </c>
      <c r="AU481" s="17" t="s">
        <v>87</v>
      </c>
    </row>
    <row r="482" spans="1:65" s="13" customFormat="1">
      <c r="B482" s="199"/>
      <c r="C482" s="200"/>
      <c r="D482" s="201" t="s">
        <v>155</v>
      </c>
      <c r="E482" s="202" t="s">
        <v>1</v>
      </c>
      <c r="F482" s="203" t="s">
        <v>1070</v>
      </c>
      <c r="G482" s="200"/>
      <c r="H482" s="204">
        <v>32.909999999999997</v>
      </c>
      <c r="I482" s="205"/>
      <c r="J482" s="200"/>
      <c r="K482" s="200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155</v>
      </c>
      <c r="AU482" s="210" t="s">
        <v>87</v>
      </c>
      <c r="AV482" s="13" t="s">
        <v>87</v>
      </c>
      <c r="AW482" s="13" t="s">
        <v>34</v>
      </c>
      <c r="AX482" s="13" t="s">
        <v>85</v>
      </c>
      <c r="AY482" s="210" t="s">
        <v>145</v>
      </c>
    </row>
    <row r="483" spans="1:65" s="13" customFormat="1">
      <c r="B483" s="199"/>
      <c r="C483" s="200"/>
      <c r="D483" s="201" t="s">
        <v>155</v>
      </c>
      <c r="E483" s="200"/>
      <c r="F483" s="203" t="s">
        <v>1071</v>
      </c>
      <c r="G483" s="200"/>
      <c r="H483" s="204">
        <v>37.847000000000001</v>
      </c>
      <c r="I483" s="205"/>
      <c r="J483" s="200"/>
      <c r="K483" s="200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155</v>
      </c>
      <c r="AU483" s="210" t="s">
        <v>87</v>
      </c>
      <c r="AV483" s="13" t="s">
        <v>87</v>
      </c>
      <c r="AW483" s="13" t="s">
        <v>4</v>
      </c>
      <c r="AX483" s="13" t="s">
        <v>85</v>
      </c>
      <c r="AY483" s="210" t="s">
        <v>145</v>
      </c>
    </row>
    <row r="484" spans="1:65" s="2" customFormat="1" ht="24.2" customHeight="1">
      <c r="A484" s="34"/>
      <c r="B484" s="35"/>
      <c r="C484" s="186" t="s">
        <v>1072</v>
      </c>
      <c r="D484" s="186" t="s">
        <v>148</v>
      </c>
      <c r="E484" s="187" t="s">
        <v>1073</v>
      </c>
      <c r="F484" s="188" t="s">
        <v>1074</v>
      </c>
      <c r="G484" s="189" t="s">
        <v>183</v>
      </c>
      <c r="H484" s="190">
        <v>34.799999999999997</v>
      </c>
      <c r="I484" s="191"/>
      <c r="J484" s="192">
        <f>ROUND(I484*H484,2)</f>
        <v>0</v>
      </c>
      <c r="K484" s="188" t="s">
        <v>152</v>
      </c>
      <c r="L484" s="39"/>
      <c r="M484" s="193" t="s">
        <v>1</v>
      </c>
      <c r="N484" s="194" t="s">
        <v>42</v>
      </c>
      <c r="O484" s="71"/>
      <c r="P484" s="195">
        <f>O484*H484</f>
        <v>0</v>
      </c>
      <c r="Q484" s="195">
        <v>0</v>
      </c>
      <c r="R484" s="195">
        <f>Q484*H484</f>
        <v>0</v>
      </c>
      <c r="S484" s="195">
        <v>0</v>
      </c>
      <c r="T484" s="196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7" t="s">
        <v>237</v>
      </c>
      <c r="AT484" s="197" t="s">
        <v>148</v>
      </c>
      <c r="AU484" s="197" t="s">
        <v>87</v>
      </c>
      <c r="AY484" s="17" t="s">
        <v>145</v>
      </c>
      <c r="BE484" s="198">
        <f>IF(N484="základní",J484,0)</f>
        <v>0</v>
      </c>
      <c r="BF484" s="198">
        <f>IF(N484="snížená",J484,0)</f>
        <v>0</v>
      </c>
      <c r="BG484" s="198">
        <f>IF(N484="zákl. přenesená",J484,0)</f>
        <v>0</v>
      </c>
      <c r="BH484" s="198">
        <f>IF(N484="sníž. přenesená",J484,0)</f>
        <v>0</v>
      </c>
      <c r="BI484" s="198">
        <f>IF(N484="nulová",J484,0)</f>
        <v>0</v>
      </c>
      <c r="BJ484" s="17" t="s">
        <v>85</v>
      </c>
      <c r="BK484" s="198">
        <f>ROUND(I484*H484,2)</f>
        <v>0</v>
      </c>
      <c r="BL484" s="17" t="s">
        <v>237</v>
      </c>
      <c r="BM484" s="197" t="s">
        <v>1075</v>
      </c>
    </row>
    <row r="485" spans="1:65" s="13" customFormat="1">
      <c r="B485" s="199"/>
      <c r="C485" s="200"/>
      <c r="D485" s="201" t="s">
        <v>155</v>
      </c>
      <c r="E485" s="202" t="s">
        <v>1</v>
      </c>
      <c r="F485" s="203" t="s">
        <v>1076</v>
      </c>
      <c r="G485" s="200"/>
      <c r="H485" s="204">
        <v>34.799999999999997</v>
      </c>
      <c r="I485" s="205"/>
      <c r="J485" s="200"/>
      <c r="K485" s="200"/>
      <c r="L485" s="206"/>
      <c r="M485" s="207"/>
      <c r="N485" s="208"/>
      <c r="O485" s="208"/>
      <c r="P485" s="208"/>
      <c r="Q485" s="208"/>
      <c r="R485" s="208"/>
      <c r="S485" s="208"/>
      <c r="T485" s="209"/>
      <c r="AT485" s="210" t="s">
        <v>155</v>
      </c>
      <c r="AU485" s="210" t="s">
        <v>87</v>
      </c>
      <c r="AV485" s="13" t="s">
        <v>87</v>
      </c>
      <c r="AW485" s="13" t="s">
        <v>34</v>
      </c>
      <c r="AX485" s="13" t="s">
        <v>85</v>
      </c>
      <c r="AY485" s="210" t="s">
        <v>145</v>
      </c>
    </row>
    <row r="486" spans="1:65" s="2" customFormat="1" ht="21.75" customHeight="1">
      <c r="A486" s="34"/>
      <c r="B486" s="35"/>
      <c r="C486" s="186" t="s">
        <v>1077</v>
      </c>
      <c r="D486" s="186" t="s">
        <v>148</v>
      </c>
      <c r="E486" s="187" t="s">
        <v>1078</v>
      </c>
      <c r="F486" s="188" t="s">
        <v>1079</v>
      </c>
      <c r="G486" s="189" t="s">
        <v>183</v>
      </c>
      <c r="H486" s="190">
        <v>162.6</v>
      </c>
      <c r="I486" s="191"/>
      <c r="J486" s="192">
        <f>ROUND(I486*H486,2)</f>
        <v>0</v>
      </c>
      <c r="K486" s="188" t="s">
        <v>152</v>
      </c>
      <c r="L486" s="39"/>
      <c r="M486" s="193" t="s">
        <v>1</v>
      </c>
      <c r="N486" s="194" t="s">
        <v>42</v>
      </c>
      <c r="O486" s="71"/>
      <c r="P486" s="195">
        <f>O486*H486</f>
        <v>0</v>
      </c>
      <c r="Q486" s="195">
        <v>0</v>
      </c>
      <c r="R486" s="195">
        <f>Q486*H486</f>
        <v>0</v>
      </c>
      <c r="S486" s="195">
        <v>2.9999999999999997E-4</v>
      </c>
      <c r="T486" s="196">
        <f>S486*H486</f>
        <v>4.8779999999999997E-2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7" t="s">
        <v>237</v>
      </c>
      <c r="AT486" s="197" t="s">
        <v>148</v>
      </c>
      <c r="AU486" s="197" t="s">
        <v>87</v>
      </c>
      <c r="AY486" s="17" t="s">
        <v>145</v>
      </c>
      <c r="BE486" s="198">
        <f>IF(N486="základní",J486,0)</f>
        <v>0</v>
      </c>
      <c r="BF486" s="198">
        <f>IF(N486="snížená",J486,0)</f>
        <v>0</v>
      </c>
      <c r="BG486" s="198">
        <f>IF(N486="zákl. přenesená",J486,0)</f>
        <v>0</v>
      </c>
      <c r="BH486" s="198">
        <f>IF(N486="sníž. přenesená",J486,0)</f>
        <v>0</v>
      </c>
      <c r="BI486" s="198">
        <f>IF(N486="nulová",J486,0)</f>
        <v>0</v>
      </c>
      <c r="BJ486" s="17" t="s">
        <v>85</v>
      </c>
      <c r="BK486" s="198">
        <f>ROUND(I486*H486,2)</f>
        <v>0</v>
      </c>
      <c r="BL486" s="17" t="s">
        <v>237</v>
      </c>
      <c r="BM486" s="197" t="s">
        <v>1080</v>
      </c>
    </row>
    <row r="487" spans="1:65" s="13" customFormat="1">
      <c r="B487" s="199"/>
      <c r="C487" s="200"/>
      <c r="D487" s="201" t="s">
        <v>155</v>
      </c>
      <c r="E487" s="202" t="s">
        <v>1</v>
      </c>
      <c r="F487" s="203" t="s">
        <v>1081</v>
      </c>
      <c r="G487" s="200"/>
      <c r="H487" s="204">
        <v>61</v>
      </c>
      <c r="I487" s="205"/>
      <c r="J487" s="200"/>
      <c r="K487" s="200"/>
      <c r="L487" s="206"/>
      <c r="M487" s="207"/>
      <c r="N487" s="208"/>
      <c r="O487" s="208"/>
      <c r="P487" s="208"/>
      <c r="Q487" s="208"/>
      <c r="R487" s="208"/>
      <c r="S487" s="208"/>
      <c r="T487" s="209"/>
      <c r="AT487" s="210" t="s">
        <v>155</v>
      </c>
      <c r="AU487" s="210" t="s">
        <v>87</v>
      </c>
      <c r="AV487" s="13" t="s">
        <v>87</v>
      </c>
      <c r="AW487" s="13" t="s">
        <v>34</v>
      </c>
      <c r="AX487" s="13" t="s">
        <v>77</v>
      </c>
      <c r="AY487" s="210" t="s">
        <v>145</v>
      </c>
    </row>
    <row r="488" spans="1:65" s="13" customFormat="1">
      <c r="B488" s="199"/>
      <c r="C488" s="200"/>
      <c r="D488" s="201" t="s">
        <v>155</v>
      </c>
      <c r="E488" s="202" t="s">
        <v>1</v>
      </c>
      <c r="F488" s="203" t="s">
        <v>1082</v>
      </c>
      <c r="G488" s="200"/>
      <c r="H488" s="204">
        <v>39</v>
      </c>
      <c r="I488" s="205"/>
      <c r="J488" s="200"/>
      <c r="K488" s="200"/>
      <c r="L488" s="206"/>
      <c r="M488" s="207"/>
      <c r="N488" s="208"/>
      <c r="O488" s="208"/>
      <c r="P488" s="208"/>
      <c r="Q488" s="208"/>
      <c r="R488" s="208"/>
      <c r="S488" s="208"/>
      <c r="T488" s="209"/>
      <c r="AT488" s="210" t="s">
        <v>155</v>
      </c>
      <c r="AU488" s="210" t="s">
        <v>87</v>
      </c>
      <c r="AV488" s="13" t="s">
        <v>87</v>
      </c>
      <c r="AW488" s="13" t="s">
        <v>34</v>
      </c>
      <c r="AX488" s="13" t="s">
        <v>77</v>
      </c>
      <c r="AY488" s="210" t="s">
        <v>145</v>
      </c>
    </row>
    <row r="489" spans="1:65" s="13" customFormat="1">
      <c r="B489" s="199"/>
      <c r="C489" s="200"/>
      <c r="D489" s="201" t="s">
        <v>155</v>
      </c>
      <c r="E489" s="202" t="s">
        <v>1</v>
      </c>
      <c r="F489" s="203" t="s">
        <v>1083</v>
      </c>
      <c r="G489" s="200"/>
      <c r="H489" s="204">
        <v>62.6</v>
      </c>
      <c r="I489" s="205"/>
      <c r="J489" s="200"/>
      <c r="K489" s="200"/>
      <c r="L489" s="206"/>
      <c r="M489" s="207"/>
      <c r="N489" s="208"/>
      <c r="O489" s="208"/>
      <c r="P489" s="208"/>
      <c r="Q489" s="208"/>
      <c r="R489" s="208"/>
      <c r="S489" s="208"/>
      <c r="T489" s="209"/>
      <c r="AT489" s="210" t="s">
        <v>155</v>
      </c>
      <c r="AU489" s="210" t="s">
        <v>87</v>
      </c>
      <c r="AV489" s="13" t="s">
        <v>87</v>
      </c>
      <c r="AW489" s="13" t="s">
        <v>34</v>
      </c>
      <c r="AX489" s="13" t="s">
        <v>77</v>
      </c>
      <c r="AY489" s="210" t="s">
        <v>145</v>
      </c>
    </row>
    <row r="490" spans="1:65" s="14" customFormat="1">
      <c r="B490" s="211"/>
      <c r="C490" s="212"/>
      <c r="D490" s="201" t="s">
        <v>155</v>
      </c>
      <c r="E490" s="213" t="s">
        <v>1</v>
      </c>
      <c r="F490" s="214" t="s">
        <v>173</v>
      </c>
      <c r="G490" s="212"/>
      <c r="H490" s="215">
        <v>162.6</v>
      </c>
      <c r="I490" s="216"/>
      <c r="J490" s="212"/>
      <c r="K490" s="212"/>
      <c r="L490" s="217"/>
      <c r="M490" s="218"/>
      <c r="N490" s="219"/>
      <c r="O490" s="219"/>
      <c r="P490" s="219"/>
      <c r="Q490" s="219"/>
      <c r="R490" s="219"/>
      <c r="S490" s="219"/>
      <c r="T490" s="220"/>
      <c r="AT490" s="221" t="s">
        <v>155</v>
      </c>
      <c r="AU490" s="221" t="s">
        <v>87</v>
      </c>
      <c r="AV490" s="14" t="s">
        <v>153</v>
      </c>
      <c r="AW490" s="14" t="s">
        <v>34</v>
      </c>
      <c r="AX490" s="14" t="s">
        <v>85</v>
      </c>
      <c r="AY490" s="221" t="s">
        <v>145</v>
      </c>
    </row>
    <row r="491" spans="1:65" s="2" customFormat="1" ht="16.5" customHeight="1">
      <c r="A491" s="34"/>
      <c r="B491" s="35"/>
      <c r="C491" s="186" t="s">
        <v>1084</v>
      </c>
      <c r="D491" s="186" t="s">
        <v>148</v>
      </c>
      <c r="E491" s="187" t="s">
        <v>1085</v>
      </c>
      <c r="F491" s="188" t="s">
        <v>1086</v>
      </c>
      <c r="G491" s="189" t="s">
        <v>183</v>
      </c>
      <c r="H491" s="190">
        <v>162.6</v>
      </c>
      <c r="I491" s="191"/>
      <c r="J491" s="192">
        <f>ROUND(I491*H491,2)</f>
        <v>0</v>
      </c>
      <c r="K491" s="188" t="s">
        <v>152</v>
      </c>
      <c r="L491" s="39"/>
      <c r="M491" s="193" t="s">
        <v>1</v>
      </c>
      <c r="N491" s="194" t="s">
        <v>42</v>
      </c>
      <c r="O491" s="71"/>
      <c r="P491" s="195">
        <f>O491*H491</f>
        <v>0</v>
      </c>
      <c r="Q491" s="195">
        <v>1.0000000000000001E-5</v>
      </c>
      <c r="R491" s="195">
        <f>Q491*H491</f>
        <v>1.6260000000000001E-3</v>
      </c>
      <c r="S491" s="195">
        <v>0</v>
      </c>
      <c r="T491" s="196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7" t="s">
        <v>237</v>
      </c>
      <c r="AT491" s="197" t="s">
        <v>148</v>
      </c>
      <c r="AU491" s="197" t="s">
        <v>87</v>
      </c>
      <c r="AY491" s="17" t="s">
        <v>145</v>
      </c>
      <c r="BE491" s="198">
        <f>IF(N491="základní",J491,0)</f>
        <v>0</v>
      </c>
      <c r="BF491" s="198">
        <f>IF(N491="snížená",J491,0)</f>
        <v>0</v>
      </c>
      <c r="BG491" s="198">
        <f>IF(N491="zákl. přenesená",J491,0)</f>
        <v>0</v>
      </c>
      <c r="BH491" s="198">
        <f>IF(N491="sníž. přenesená",J491,0)</f>
        <v>0</v>
      </c>
      <c r="BI491" s="198">
        <f>IF(N491="nulová",J491,0)</f>
        <v>0</v>
      </c>
      <c r="BJ491" s="17" t="s">
        <v>85</v>
      </c>
      <c r="BK491" s="198">
        <f>ROUND(I491*H491,2)</f>
        <v>0</v>
      </c>
      <c r="BL491" s="17" t="s">
        <v>237</v>
      </c>
      <c r="BM491" s="197" t="s">
        <v>1087</v>
      </c>
    </row>
    <row r="492" spans="1:65" s="2" customFormat="1" ht="21.75" customHeight="1">
      <c r="A492" s="34"/>
      <c r="B492" s="35"/>
      <c r="C492" s="233" t="s">
        <v>1088</v>
      </c>
      <c r="D492" s="233" t="s">
        <v>255</v>
      </c>
      <c r="E492" s="234" t="s">
        <v>1089</v>
      </c>
      <c r="F492" s="235" t="s">
        <v>1090</v>
      </c>
      <c r="G492" s="236" t="s">
        <v>183</v>
      </c>
      <c r="H492" s="237">
        <v>186.99</v>
      </c>
      <c r="I492" s="238"/>
      <c r="J492" s="239">
        <f>ROUND(I492*H492,2)</f>
        <v>0</v>
      </c>
      <c r="K492" s="235" t="s">
        <v>152</v>
      </c>
      <c r="L492" s="240"/>
      <c r="M492" s="241" t="s">
        <v>1</v>
      </c>
      <c r="N492" s="242" t="s">
        <v>42</v>
      </c>
      <c r="O492" s="71"/>
      <c r="P492" s="195">
        <f>O492*H492</f>
        <v>0</v>
      </c>
      <c r="Q492" s="195">
        <v>2.0000000000000001E-4</v>
      </c>
      <c r="R492" s="195">
        <f>Q492*H492</f>
        <v>3.7398000000000001E-2</v>
      </c>
      <c r="S492" s="195">
        <v>0</v>
      </c>
      <c r="T492" s="196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7" t="s">
        <v>313</v>
      </c>
      <c r="AT492" s="197" t="s">
        <v>255</v>
      </c>
      <c r="AU492" s="197" t="s">
        <v>87</v>
      </c>
      <c r="AY492" s="17" t="s">
        <v>145</v>
      </c>
      <c r="BE492" s="198">
        <f>IF(N492="základní",J492,0)</f>
        <v>0</v>
      </c>
      <c r="BF492" s="198">
        <f>IF(N492="snížená",J492,0)</f>
        <v>0</v>
      </c>
      <c r="BG492" s="198">
        <f>IF(N492="zákl. přenesená",J492,0)</f>
        <v>0</v>
      </c>
      <c r="BH492" s="198">
        <f>IF(N492="sníž. přenesená",J492,0)</f>
        <v>0</v>
      </c>
      <c r="BI492" s="198">
        <f>IF(N492="nulová",J492,0)</f>
        <v>0</v>
      </c>
      <c r="BJ492" s="17" t="s">
        <v>85</v>
      </c>
      <c r="BK492" s="198">
        <f>ROUND(I492*H492,2)</f>
        <v>0</v>
      </c>
      <c r="BL492" s="17" t="s">
        <v>237</v>
      </c>
      <c r="BM492" s="197" t="s">
        <v>1091</v>
      </c>
    </row>
    <row r="493" spans="1:65" s="2" customFormat="1" ht="19.5">
      <c r="A493" s="34"/>
      <c r="B493" s="35"/>
      <c r="C493" s="36"/>
      <c r="D493" s="201" t="s">
        <v>259</v>
      </c>
      <c r="E493" s="36"/>
      <c r="F493" s="243" t="s">
        <v>1092</v>
      </c>
      <c r="G493" s="36"/>
      <c r="H493" s="36"/>
      <c r="I493" s="244"/>
      <c r="J493" s="36"/>
      <c r="K493" s="36"/>
      <c r="L493" s="39"/>
      <c r="M493" s="245"/>
      <c r="N493" s="246"/>
      <c r="O493" s="71"/>
      <c r="P493" s="71"/>
      <c r="Q493" s="71"/>
      <c r="R493" s="71"/>
      <c r="S493" s="71"/>
      <c r="T493" s="72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259</v>
      </c>
      <c r="AU493" s="17" t="s">
        <v>87</v>
      </c>
    </row>
    <row r="494" spans="1:65" s="13" customFormat="1">
      <c r="B494" s="199"/>
      <c r="C494" s="200"/>
      <c r="D494" s="201" t="s">
        <v>155</v>
      </c>
      <c r="E494" s="200"/>
      <c r="F494" s="203" t="s">
        <v>1093</v>
      </c>
      <c r="G494" s="200"/>
      <c r="H494" s="204">
        <v>186.99</v>
      </c>
      <c r="I494" s="205"/>
      <c r="J494" s="200"/>
      <c r="K494" s="200"/>
      <c r="L494" s="206"/>
      <c r="M494" s="207"/>
      <c r="N494" s="208"/>
      <c r="O494" s="208"/>
      <c r="P494" s="208"/>
      <c r="Q494" s="208"/>
      <c r="R494" s="208"/>
      <c r="S494" s="208"/>
      <c r="T494" s="209"/>
      <c r="AT494" s="210" t="s">
        <v>155</v>
      </c>
      <c r="AU494" s="210" t="s">
        <v>87</v>
      </c>
      <c r="AV494" s="13" t="s">
        <v>87</v>
      </c>
      <c r="AW494" s="13" t="s">
        <v>4</v>
      </c>
      <c r="AX494" s="13" t="s">
        <v>85</v>
      </c>
      <c r="AY494" s="210" t="s">
        <v>145</v>
      </c>
    </row>
    <row r="495" spans="1:65" s="2" customFormat="1" ht="24.2" customHeight="1">
      <c r="A495" s="34"/>
      <c r="B495" s="35"/>
      <c r="C495" s="186" t="s">
        <v>1094</v>
      </c>
      <c r="D495" s="186" t="s">
        <v>148</v>
      </c>
      <c r="E495" s="187" t="s">
        <v>1095</v>
      </c>
      <c r="F495" s="188" t="s">
        <v>1096</v>
      </c>
      <c r="G495" s="189" t="s">
        <v>495</v>
      </c>
      <c r="H495" s="247"/>
      <c r="I495" s="191"/>
      <c r="J495" s="192">
        <f>ROUND(I495*H495,2)</f>
        <v>0</v>
      </c>
      <c r="K495" s="188" t="s">
        <v>152</v>
      </c>
      <c r="L495" s="39"/>
      <c r="M495" s="193" t="s">
        <v>1</v>
      </c>
      <c r="N495" s="194" t="s">
        <v>42</v>
      </c>
      <c r="O495" s="71"/>
      <c r="P495" s="195">
        <f>O495*H495</f>
        <v>0</v>
      </c>
      <c r="Q495" s="195">
        <v>0</v>
      </c>
      <c r="R495" s="195">
        <f>Q495*H495</f>
        <v>0</v>
      </c>
      <c r="S495" s="195">
        <v>0</v>
      </c>
      <c r="T495" s="196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7" t="s">
        <v>237</v>
      </c>
      <c r="AT495" s="197" t="s">
        <v>148</v>
      </c>
      <c r="AU495" s="197" t="s">
        <v>87</v>
      </c>
      <c r="AY495" s="17" t="s">
        <v>145</v>
      </c>
      <c r="BE495" s="198">
        <f>IF(N495="základní",J495,0)</f>
        <v>0</v>
      </c>
      <c r="BF495" s="198">
        <f>IF(N495="snížená",J495,0)</f>
        <v>0</v>
      </c>
      <c r="BG495" s="198">
        <f>IF(N495="zákl. přenesená",J495,0)</f>
        <v>0</v>
      </c>
      <c r="BH495" s="198">
        <f>IF(N495="sníž. přenesená",J495,0)</f>
        <v>0</v>
      </c>
      <c r="BI495" s="198">
        <f>IF(N495="nulová",J495,0)</f>
        <v>0</v>
      </c>
      <c r="BJ495" s="17" t="s">
        <v>85</v>
      </c>
      <c r="BK495" s="198">
        <f>ROUND(I495*H495,2)</f>
        <v>0</v>
      </c>
      <c r="BL495" s="17" t="s">
        <v>237</v>
      </c>
      <c r="BM495" s="197" t="s">
        <v>1097</v>
      </c>
    </row>
    <row r="496" spans="1:65" s="12" customFormat="1" ht="22.9" customHeight="1">
      <c r="B496" s="170"/>
      <c r="C496" s="171"/>
      <c r="D496" s="172" t="s">
        <v>76</v>
      </c>
      <c r="E496" s="184" t="s">
        <v>1098</v>
      </c>
      <c r="F496" s="184" t="s">
        <v>1099</v>
      </c>
      <c r="G496" s="171"/>
      <c r="H496" s="171"/>
      <c r="I496" s="174"/>
      <c r="J496" s="185">
        <f>BK496</f>
        <v>0</v>
      </c>
      <c r="K496" s="171"/>
      <c r="L496" s="176"/>
      <c r="M496" s="177"/>
      <c r="N496" s="178"/>
      <c r="O496" s="178"/>
      <c r="P496" s="179">
        <f>SUM(P497:P549)</f>
        <v>0</v>
      </c>
      <c r="Q496" s="178"/>
      <c r="R496" s="179">
        <f>SUM(R497:R549)</f>
        <v>1.88323832</v>
      </c>
      <c r="S496" s="178"/>
      <c r="T496" s="180">
        <f>SUM(T497:T549)</f>
        <v>0</v>
      </c>
      <c r="AR496" s="181" t="s">
        <v>87</v>
      </c>
      <c r="AT496" s="182" t="s">
        <v>76</v>
      </c>
      <c r="AU496" s="182" t="s">
        <v>85</v>
      </c>
      <c r="AY496" s="181" t="s">
        <v>145</v>
      </c>
      <c r="BK496" s="183">
        <f>SUM(BK497:BK549)</f>
        <v>0</v>
      </c>
    </row>
    <row r="497" spans="1:65" s="2" customFormat="1" ht="16.5" customHeight="1">
      <c r="A497" s="34"/>
      <c r="B497" s="35"/>
      <c r="C497" s="186" t="s">
        <v>1100</v>
      </c>
      <c r="D497" s="186" t="s">
        <v>148</v>
      </c>
      <c r="E497" s="187" t="s">
        <v>1101</v>
      </c>
      <c r="F497" s="188" t="s">
        <v>1102</v>
      </c>
      <c r="G497" s="189" t="s">
        <v>159</v>
      </c>
      <c r="H497" s="190">
        <v>90.16</v>
      </c>
      <c r="I497" s="191"/>
      <c r="J497" s="192">
        <f>ROUND(I497*H497,2)</f>
        <v>0</v>
      </c>
      <c r="K497" s="188" t="s">
        <v>152</v>
      </c>
      <c r="L497" s="39"/>
      <c r="M497" s="193" t="s">
        <v>1</v>
      </c>
      <c r="N497" s="194" t="s">
        <v>42</v>
      </c>
      <c r="O497" s="71"/>
      <c r="P497" s="195">
        <f>O497*H497</f>
        <v>0</v>
      </c>
      <c r="Q497" s="195">
        <v>0</v>
      </c>
      <c r="R497" s="195">
        <f>Q497*H497</f>
        <v>0</v>
      </c>
      <c r="S497" s="195">
        <v>0</v>
      </c>
      <c r="T497" s="196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7" t="s">
        <v>237</v>
      </c>
      <c r="AT497" s="197" t="s">
        <v>148</v>
      </c>
      <c r="AU497" s="197" t="s">
        <v>87</v>
      </c>
      <c r="AY497" s="17" t="s">
        <v>145</v>
      </c>
      <c r="BE497" s="198">
        <f>IF(N497="základní",J497,0)</f>
        <v>0</v>
      </c>
      <c r="BF497" s="198">
        <f>IF(N497="snížená",J497,0)</f>
        <v>0</v>
      </c>
      <c r="BG497" s="198">
        <f>IF(N497="zákl. přenesená",J497,0)</f>
        <v>0</v>
      </c>
      <c r="BH497" s="198">
        <f>IF(N497="sníž. přenesená",J497,0)</f>
        <v>0</v>
      </c>
      <c r="BI497" s="198">
        <f>IF(N497="nulová",J497,0)</f>
        <v>0</v>
      </c>
      <c r="BJ497" s="17" t="s">
        <v>85</v>
      </c>
      <c r="BK497" s="198">
        <f>ROUND(I497*H497,2)</f>
        <v>0</v>
      </c>
      <c r="BL497" s="17" t="s">
        <v>237</v>
      </c>
      <c r="BM497" s="197" t="s">
        <v>1103</v>
      </c>
    </row>
    <row r="498" spans="1:65" s="13" customFormat="1">
      <c r="B498" s="199"/>
      <c r="C498" s="200"/>
      <c r="D498" s="201" t="s">
        <v>155</v>
      </c>
      <c r="E498" s="202" t="s">
        <v>1</v>
      </c>
      <c r="F498" s="203" t="s">
        <v>1104</v>
      </c>
      <c r="G498" s="200"/>
      <c r="H498" s="204">
        <v>3.84</v>
      </c>
      <c r="I498" s="205"/>
      <c r="J498" s="200"/>
      <c r="K498" s="200"/>
      <c r="L498" s="206"/>
      <c r="M498" s="207"/>
      <c r="N498" s="208"/>
      <c r="O498" s="208"/>
      <c r="P498" s="208"/>
      <c r="Q498" s="208"/>
      <c r="R498" s="208"/>
      <c r="S498" s="208"/>
      <c r="T498" s="209"/>
      <c r="AT498" s="210" t="s">
        <v>155</v>
      </c>
      <c r="AU498" s="210" t="s">
        <v>87</v>
      </c>
      <c r="AV498" s="13" t="s">
        <v>87</v>
      </c>
      <c r="AW498" s="13" t="s">
        <v>34</v>
      </c>
      <c r="AX498" s="13" t="s">
        <v>77</v>
      </c>
      <c r="AY498" s="210" t="s">
        <v>145</v>
      </c>
    </row>
    <row r="499" spans="1:65" s="13" customFormat="1">
      <c r="B499" s="199"/>
      <c r="C499" s="200"/>
      <c r="D499" s="201" t="s">
        <v>155</v>
      </c>
      <c r="E499" s="202" t="s">
        <v>1</v>
      </c>
      <c r="F499" s="203" t="s">
        <v>1105</v>
      </c>
      <c r="G499" s="200"/>
      <c r="H499" s="204">
        <v>14.52</v>
      </c>
      <c r="I499" s="205"/>
      <c r="J499" s="200"/>
      <c r="K499" s="200"/>
      <c r="L499" s="206"/>
      <c r="M499" s="207"/>
      <c r="N499" s="208"/>
      <c r="O499" s="208"/>
      <c r="P499" s="208"/>
      <c r="Q499" s="208"/>
      <c r="R499" s="208"/>
      <c r="S499" s="208"/>
      <c r="T499" s="209"/>
      <c r="AT499" s="210" t="s">
        <v>155</v>
      </c>
      <c r="AU499" s="210" t="s">
        <v>87</v>
      </c>
      <c r="AV499" s="13" t="s">
        <v>87</v>
      </c>
      <c r="AW499" s="13" t="s">
        <v>34</v>
      </c>
      <c r="AX499" s="13" t="s">
        <v>77</v>
      </c>
      <c r="AY499" s="210" t="s">
        <v>145</v>
      </c>
    </row>
    <row r="500" spans="1:65" s="13" customFormat="1">
      <c r="B500" s="199"/>
      <c r="C500" s="200"/>
      <c r="D500" s="201" t="s">
        <v>155</v>
      </c>
      <c r="E500" s="202" t="s">
        <v>1</v>
      </c>
      <c r="F500" s="203" t="s">
        <v>1106</v>
      </c>
      <c r="G500" s="200"/>
      <c r="H500" s="204">
        <v>14</v>
      </c>
      <c r="I500" s="205"/>
      <c r="J500" s="200"/>
      <c r="K500" s="200"/>
      <c r="L500" s="206"/>
      <c r="M500" s="207"/>
      <c r="N500" s="208"/>
      <c r="O500" s="208"/>
      <c r="P500" s="208"/>
      <c r="Q500" s="208"/>
      <c r="R500" s="208"/>
      <c r="S500" s="208"/>
      <c r="T500" s="209"/>
      <c r="AT500" s="210" t="s">
        <v>155</v>
      </c>
      <c r="AU500" s="210" t="s">
        <v>87</v>
      </c>
      <c r="AV500" s="13" t="s">
        <v>87</v>
      </c>
      <c r="AW500" s="13" t="s">
        <v>34</v>
      </c>
      <c r="AX500" s="13" t="s">
        <v>77</v>
      </c>
      <c r="AY500" s="210" t="s">
        <v>145</v>
      </c>
    </row>
    <row r="501" spans="1:65" s="13" customFormat="1">
      <c r="B501" s="199"/>
      <c r="C501" s="200"/>
      <c r="D501" s="201" t="s">
        <v>155</v>
      </c>
      <c r="E501" s="202" t="s">
        <v>1</v>
      </c>
      <c r="F501" s="203" t="s">
        <v>1107</v>
      </c>
      <c r="G501" s="200"/>
      <c r="H501" s="204">
        <v>11.28</v>
      </c>
      <c r="I501" s="205"/>
      <c r="J501" s="200"/>
      <c r="K501" s="200"/>
      <c r="L501" s="206"/>
      <c r="M501" s="207"/>
      <c r="N501" s="208"/>
      <c r="O501" s="208"/>
      <c r="P501" s="208"/>
      <c r="Q501" s="208"/>
      <c r="R501" s="208"/>
      <c r="S501" s="208"/>
      <c r="T501" s="209"/>
      <c r="AT501" s="210" t="s">
        <v>155</v>
      </c>
      <c r="AU501" s="210" t="s">
        <v>87</v>
      </c>
      <c r="AV501" s="13" t="s">
        <v>87</v>
      </c>
      <c r="AW501" s="13" t="s">
        <v>34</v>
      </c>
      <c r="AX501" s="13" t="s">
        <v>77</v>
      </c>
      <c r="AY501" s="210" t="s">
        <v>145</v>
      </c>
    </row>
    <row r="502" spans="1:65" s="13" customFormat="1">
      <c r="B502" s="199"/>
      <c r="C502" s="200"/>
      <c r="D502" s="201" t="s">
        <v>155</v>
      </c>
      <c r="E502" s="202" t="s">
        <v>1</v>
      </c>
      <c r="F502" s="203" t="s">
        <v>1108</v>
      </c>
      <c r="G502" s="200"/>
      <c r="H502" s="204">
        <v>9.6</v>
      </c>
      <c r="I502" s="205"/>
      <c r="J502" s="200"/>
      <c r="K502" s="200"/>
      <c r="L502" s="206"/>
      <c r="M502" s="207"/>
      <c r="N502" s="208"/>
      <c r="O502" s="208"/>
      <c r="P502" s="208"/>
      <c r="Q502" s="208"/>
      <c r="R502" s="208"/>
      <c r="S502" s="208"/>
      <c r="T502" s="209"/>
      <c r="AT502" s="210" t="s">
        <v>155</v>
      </c>
      <c r="AU502" s="210" t="s">
        <v>87</v>
      </c>
      <c r="AV502" s="13" t="s">
        <v>87</v>
      </c>
      <c r="AW502" s="13" t="s">
        <v>34</v>
      </c>
      <c r="AX502" s="13" t="s">
        <v>77</v>
      </c>
      <c r="AY502" s="210" t="s">
        <v>145</v>
      </c>
    </row>
    <row r="503" spans="1:65" s="13" customFormat="1">
      <c r="B503" s="199"/>
      <c r="C503" s="200"/>
      <c r="D503" s="201" t="s">
        <v>155</v>
      </c>
      <c r="E503" s="202" t="s">
        <v>1</v>
      </c>
      <c r="F503" s="203" t="s">
        <v>1109</v>
      </c>
      <c r="G503" s="200"/>
      <c r="H503" s="204">
        <v>14.96</v>
      </c>
      <c r="I503" s="205"/>
      <c r="J503" s="200"/>
      <c r="K503" s="200"/>
      <c r="L503" s="206"/>
      <c r="M503" s="207"/>
      <c r="N503" s="208"/>
      <c r="O503" s="208"/>
      <c r="P503" s="208"/>
      <c r="Q503" s="208"/>
      <c r="R503" s="208"/>
      <c r="S503" s="208"/>
      <c r="T503" s="209"/>
      <c r="AT503" s="210" t="s">
        <v>155</v>
      </c>
      <c r="AU503" s="210" t="s">
        <v>87</v>
      </c>
      <c r="AV503" s="13" t="s">
        <v>87</v>
      </c>
      <c r="AW503" s="13" t="s">
        <v>34</v>
      </c>
      <c r="AX503" s="13" t="s">
        <v>77</v>
      </c>
      <c r="AY503" s="210" t="s">
        <v>145</v>
      </c>
    </row>
    <row r="504" spans="1:65" s="13" customFormat="1">
      <c r="B504" s="199"/>
      <c r="C504" s="200"/>
      <c r="D504" s="201" t="s">
        <v>155</v>
      </c>
      <c r="E504" s="202" t="s">
        <v>1</v>
      </c>
      <c r="F504" s="203" t="s">
        <v>1110</v>
      </c>
      <c r="G504" s="200"/>
      <c r="H504" s="204">
        <v>20.96</v>
      </c>
      <c r="I504" s="205"/>
      <c r="J504" s="200"/>
      <c r="K504" s="200"/>
      <c r="L504" s="206"/>
      <c r="M504" s="207"/>
      <c r="N504" s="208"/>
      <c r="O504" s="208"/>
      <c r="P504" s="208"/>
      <c r="Q504" s="208"/>
      <c r="R504" s="208"/>
      <c r="S504" s="208"/>
      <c r="T504" s="209"/>
      <c r="AT504" s="210" t="s">
        <v>155</v>
      </c>
      <c r="AU504" s="210" t="s">
        <v>87</v>
      </c>
      <c r="AV504" s="13" t="s">
        <v>87</v>
      </c>
      <c r="AW504" s="13" t="s">
        <v>34</v>
      </c>
      <c r="AX504" s="13" t="s">
        <v>77</v>
      </c>
      <c r="AY504" s="210" t="s">
        <v>145</v>
      </c>
    </row>
    <row r="505" spans="1:65" s="13" customFormat="1">
      <c r="B505" s="199"/>
      <c r="C505" s="200"/>
      <c r="D505" s="201" t="s">
        <v>155</v>
      </c>
      <c r="E505" s="202" t="s">
        <v>1</v>
      </c>
      <c r="F505" s="203" t="s">
        <v>1111</v>
      </c>
      <c r="G505" s="200"/>
      <c r="H505" s="204">
        <v>1</v>
      </c>
      <c r="I505" s="205"/>
      <c r="J505" s="200"/>
      <c r="K505" s="200"/>
      <c r="L505" s="206"/>
      <c r="M505" s="207"/>
      <c r="N505" s="208"/>
      <c r="O505" s="208"/>
      <c r="P505" s="208"/>
      <c r="Q505" s="208"/>
      <c r="R505" s="208"/>
      <c r="S505" s="208"/>
      <c r="T505" s="209"/>
      <c r="AT505" s="210" t="s">
        <v>155</v>
      </c>
      <c r="AU505" s="210" t="s">
        <v>87</v>
      </c>
      <c r="AV505" s="13" t="s">
        <v>87</v>
      </c>
      <c r="AW505" s="13" t="s">
        <v>34</v>
      </c>
      <c r="AX505" s="13" t="s">
        <v>77</v>
      </c>
      <c r="AY505" s="210" t="s">
        <v>145</v>
      </c>
    </row>
    <row r="506" spans="1:65" s="14" customFormat="1">
      <c r="B506" s="211"/>
      <c r="C506" s="212"/>
      <c r="D506" s="201" t="s">
        <v>155</v>
      </c>
      <c r="E506" s="213" t="s">
        <v>1</v>
      </c>
      <c r="F506" s="214" t="s">
        <v>173</v>
      </c>
      <c r="G506" s="212"/>
      <c r="H506" s="215">
        <v>90.16</v>
      </c>
      <c r="I506" s="216"/>
      <c r="J506" s="212"/>
      <c r="K506" s="212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155</v>
      </c>
      <c r="AU506" s="221" t="s">
        <v>87</v>
      </c>
      <c r="AV506" s="14" t="s">
        <v>153</v>
      </c>
      <c r="AW506" s="14" t="s">
        <v>34</v>
      </c>
      <c r="AX506" s="14" t="s">
        <v>85</v>
      </c>
      <c r="AY506" s="221" t="s">
        <v>145</v>
      </c>
    </row>
    <row r="507" spans="1:65" s="2" customFormat="1" ht="16.5" customHeight="1">
      <c r="A507" s="34"/>
      <c r="B507" s="35"/>
      <c r="C507" s="186" t="s">
        <v>1112</v>
      </c>
      <c r="D507" s="186" t="s">
        <v>148</v>
      </c>
      <c r="E507" s="187" t="s">
        <v>1113</v>
      </c>
      <c r="F507" s="188" t="s">
        <v>1114</v>
      </c>
      <c r="G507" s="189" t="s">
        <v>159</v>
      </c>
      <c r="H507" s="190">
        <v>90.16</v>
      </c>
      <c r="I507" s="191"/>
      <c r="J507" s="192">
        <f>ROUND(I507*H507,2)</f>
        <v>0</v>
      </c>
      <c r="K507" s="188" t="s">
        <v>152</v>
      </c>
      <c r="L507" s="39"/>
      <c r="M507" s="193" t="s">
        <v>1</v>
      </c>
      <c r="N507" s="194" t="s">
        <v>42</v>
      </c>
      <c r="O507" s="71"/>
      <c r="P507" s="195">
        <f>O507*H507</f>
        <v>0</v>
      </c>
      <c r="Q507" s="195">
        <v>2.9999999999999997E-4</v>
      </c>
      <c r="R507" s="195">
        <f>Q507*H507</f>
        <v>2.7047999999999996E-2</v>
      </c>
      <c r="S507" s="195">
        <v>0</v>
      </c>
      <c r="T507" s="196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7" t="s">
        <v>237</v>
      </c>
      <c r="AT507" s="197" t="s">
        <v>148</v>
      </c>
      <c r="AU507" s="197" t="s">
        <v>87</v>
      </c>
      <c r="AY507" s="17" t="s">
        <v>145</v>
      </c>
      <c r="BE507" s="198">
        <f>IF(N507="základní",J507,0)</f>
        <v>0</v>
      </c>
      <c r="BF507" s="198">
        <f>IF(N507="snížená",J507,0)</f>
        <v>0</v>
      </c>
      <c r="BG507" s="198">
        <f>IF(N507="zákl. přenesená",J507,0)</f>
        <v>0</v>
      </c>
      <c r="BH507" s="198">
        <f>IF(N507="sníž. přenesená",J507,0)</f>
        <v>0</v>
      </c>
      <c r="BI507" s="198">
        <f>IF(N507="nulová",J507,0)</f>
        <v>0</v>
      </c>
      <c r="BJ507" s="17" t="s">
        <v>85</v>
      </c>
      <c r="BK507" s="198">
        <f>ROUND(I507*H507,2)</f>
        <v>0</v>
      </c>
      <c r="BL507" s="17" t="s">
        <v>237</v>
      </c>
      <c r="BM507" s="197" t="s">
        <v>1115</v>
      </c>
    </row>
    <row r="508" spans="1:65" s="2" customFormat="1" ht="24.2" customHeight="1">
      <c r="A508" s="34"/>
      <c r="B508" s="35"/>
      <c r="C508" s="186" t="s">
        <v>1116</v>
      </c>
      <c r="D508" s="186" t="s">
        <v>148</v>
      </c>
      <c r="E508" s="187" t="s">
        <v>1117</v>
      </c>
      <c r="F508" s="188" t="s">
        <v>1118</v>
      </c>
      <c r="G508" s="189" t="s">
        <v>159</v>
      </c>
      <c r="H508" s="190">
        <v>21.44</v>
      </c>
      <c r="I508" s="191"/>
      <c r="J508" s="192">
        <f>ROUND(I508*H508,2)</f>
        <v>0</v>
      </c>
      <c r="K508" s="188" t="s">
        <v>152</v>
      </c>
      <c r="L508" s="39"/>
      <c r="M508" s="193" t="s">
        <v>1</v>
      </c>
      <c r="N508" s="194" t="s">
        <v>42</v>
      </c>
      <c r="O508" s="71"/>
      <c r="P508" s="195">
        <f>O508*H508</f>
        <v>0</v>
      </c>
      <c r="Q508" s="195">
        <v>1.5E-3</v>
      </c>
      <c r="R508" s="195">
        <f>Q508*H508</f>
        <v>3.2160000000000001E-2</v>
      </c>
      <c r="S508" s="195">
        <v>0</v>
      </c>
      <c r="T508" s="196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7" t="s">
        <v>237</v>
      </c>
      <c r="AT508" s="197" t="s">
        <v>148</v>
      </c>
      <c r="AU508" s="197" t="s">
        <v>87</v>
      </c>
      <c r="AY508" s="17" t="s">
        <v>145</v>
      </c>
      <c r="BE508" s="198">
        <f>IF(N508="základní",J508,0)</f>
        <v>0</v>
      </c>
      <c r="BF508" s="198">
        <f>IF(N508="snížená",J508,0)</f>
        <v>0</v>
      </c>
      <c r="BG508" s="198">
        <f>IF(N508="zákl. přenesená",J508,0)</f>
        <v>0</v>
      </c>
      <c r="BH508" s="198">
        <f>IF(N508="sníž. přenesená",J508,0)</f>
        <v>0</v>
      </c>
      <c r="BI508" s="198">
        <f>IF(N508="nulová",J508,0)</f>
        <v>0</v>
      </c>
      <c r="BJ508" s="17" t="s">
        <v>85</v>
      </c>
      <c r="BK508" s="198">
        <f>ROUND(I508*H508,2)</f>
        <v>0</v>
      </c>
      <c r="BL508" s="17" t="s">
        <v>237</v>
      </c>
      <c r="BM508" s="197" t="s">
        <v>1119</v>
      </c>
    </row>
    <row r="509" spans="1:65" s="13" customFormat="1">
      <c r="B509" s="199"/>
      <c r="C509" s="200"/>
      <c r="D509" s="201" t="s">
        <v>155</v>
      </c>
      <c r="E509" s="202" t="s">
        <v>1</v>
      </c>
      <c r="F509" s="203" t="s">
        <v>1120</v>
      </c>
      <c r="G509" s="200"/>
      <c r="H509" s="204">
        <v>13.2</v>
      </c>
      <c r="I509" s="205"/>
      <c r="J509" s="200"/>
      <c r="K509" s="200"/>
      <c r="L509" s="206"/>
      <c r="M509" s="207"/>
      <c r="N509" s="208"/>
      <c r="O509" s="208"/>
      <c r="P509" s="208"/>
      <c r="Q509" s="208"/>
      <c r="R509" s="208"/>
      <c r="S509" s="208"/>
      <c r="T509" s="209"/>
      <c r="AT509" s="210" t="s">
        <v>155</v>
      </c>
      <c r="AU509" s="210" t="s">
        <v>87</v>
      </c>
      <c r="AV509" s="13" t="s">
        <v>87</v>
      </c>
      <c r="AW509" s="13" t="s">
        <v>34</v>
      </c>
      <c r="AX509" s="13" t="s">
        <v>77</v>
      </c>
      <c r="AY509" s="210" t="s">
        <v>145</v>
      </c>
    </row>
    <row r="510" spans="1:65" s="13" customFormat="1" ht="22.5">
      <c r="B510" s="199"/>
      <c r="C510" s="200"/>
      <c r="D510" s="201" t="s">
        <v>155</v>
      </c>
      <c r="E510" s="202" t="s">
        <v>1</v>
      </c>
      <c r="F510" s="203" t="s">
        <v>1121</v>
      </c>
      <c r="G510" s="200"/>
      <c r="H510" s="204">
        <v>5.4</v>
      </c>
      <c r="I510" s="205"/>
      <c r="J510" s="200"/>
      <c r="K510" s="200"/>
      <c r="L510" s="206"/>
      <c r="M510" s="207"/>
      <c r="N510" s="208"/>
      <c r="O510" s="208"/>
      <c r="P510" s="208"/>
      <c r="Q510" s="208"/>
      <c r="R510" s="208"/>
      <c r="S510" s="208"/>
      <c r="T510" s="209"/>
      <c r="AT510" s="210" t="s">
        <v>155</v>
      </c>
      <c r="AU510" s="210" t="s">
        <v>87</v>
      </c>
      <c r="AV510" s="13" t="s">
        <v>87</v>
      </c>
      <c r="AW510" s="13" t="s">
        <v>34</v>
      </c>
      <c r="AX510" s="13" t="s">
        <v>77</v>
      </c>
      <c r="AY510" s="210" t="s">
        <v>145</v>
      </c>
    </row>
    <row r="511" spans="1:65" s="13" customFormat="1" ht="22.5">
      <c r="B511" s="199"/>
      <c r="C511" s="200"/>
      <c r="D511" s="201" t="s">
        <v>155</v>
      </c>
      <c r="E511" s="202" t="s">
        <v>1</v>
      </c>
      <c r="F511" s="203" t="s">
        <v>1122</v>
      </c>
      <c r="G511" s="200"/>
      <c r="H511" s="204">
        <v>2.84</v>
      </c>
      <c r="I511" s="205"/>
      <c r="J511" s="200"/>
      <c r="K511" s="200"/>
      <c r="L511" s="206"/>
      <c r="M511" s="207"/>
      <c r="N511" s="208"/>
      <c r="O511" s="208"/>
      <c r="P511" s="208"/>
      <c r="Q511" s="208"/>
      <c r="R511" s="208"/>
      <c r="S511" s="208"/>
      <c r="T511" s="209"/>
      <c r="AT511" s="210" t="s">
        <v>155</v>
      </c>
      <c r="AU511" s="210" t="s">
        <v>87</v>
      </c>
      <c r="AV511" s="13" t="s">
        <v>87</v>
      </c>
      <c r="AW511" s="13" t="s">
        <v>34</v>
      </c>
      <c r="AX511" s="13" t="s">
        <v>77</v>
      </c>
      <c r="AY511" s="210" t="s">
        <v>145</v>
      </c>
    </row>
    <row r="512" spans="1:65" s="14" customFormat="1">
      <c r="B512" s="211"/>
      <c r="C512" s="212"/>
      <c r="D512" s="201" t="s">
        <v>155</v>
      </c>
      <c r="E512" s="213" t="s">
        <v>1</v>
      </c>
      <c r="F512" s="214" t="s">
        <v>173</v>
      </c>
      <c r="G512" s="212"/>
      <c r="H512" s="215">
        <v>21.44</v>
      </c>
      <c r="I512" s="216"/>
      <c r="J512" s="212"/>
      <c r="K512" s="212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155</v>
      </c>
      <c r="AU512" s="221" t="s">
        <v>87</v>
      </c>
      <c r="AV512" s="14" t="s">
        <v>153</v>
      </c>
      <c r="AW512" s="14" t="s">
        <v>34</v>
      </c>
      <c r="AX512" s="14" t="s">
        <v>85</v>
      </c>
      <c r="AY512" s="221" t="s">
        <v>145</v>
      </c>
    </row>
    <row r="513" spans="1:65" s="2" customFormat="1" ht="24.2" customHeight="1">
      <c r="A513" s="34"/>
      <c r="B513" s="35"/>
      <c r="C513" s="186" t="s">
        <v>1123</v>
      </c>
      <c r="D513" s="186" t="s">
        <v>148</v>
      </c>
      <c r="E513" s="187" t="s">
        <v>1124</v>
      </c>
      <c r="F513" s="188" t="s">
        <v>1125</v>
      </c>
      <c r="G513" s="189" t="s">
        <v>183</v>
      </c>
      <c r="H513" s="190">
        <v>13.2</v>
      </c>
      <c r="I513" s="191"/>
      <c r="J513" s="192">
        <f>ROUND(I513*H513,2)</f>
        <v>0</v>
      </c>
      <c r="K513" s="188" t="s">
        <v>152</v>
      </c>
      <c r="L513" s="39"/>
      <c r="M513" s="193" t="s">
        <v>1</v>
      </c>
      <c r="N513" s="194" t="s">
        <v>42</v>
      </c>
      <c r="O513" s="71"/>
      <c r="P513" s="195">
        <f>O513*H513</f>
        <v>0</v>
      </c>
      <c r="Q513" s="195">
        <v>2.7999999999999998E-4</v>
      </c>
      <c r="R513" s="195">
        <f>Q513*H513</f>
        <v>3.6959999999999996E-3</v>
      </c>
      <c r="S513" s="195">
        <v>0</v>
      </c>
      <c r="T513" s="196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7" t="s">
        <v>237</v>
      </c>
      <c r="AT513" s="197" t="s">
        <v>148</v>
      </c>
      <c r="AU513" s="197" t="s">
        <v>87</v>
      </c>
      <c r="AY513" s="17" t="s">
        <v>145</v>
      </c>
      <c r="BE513" s="198">
        <f>IF(N513="základní",J513,0)</f>
        <v>0</v>
      </c>
      <c r="BF513" s="198">
        <f>IF(N513="snížená",J513,0)</f>
        <v>0</v>
      </c>
      <c r="BG513" s="198">
        <f>IF(N513="zákl. přenesená",J513,0)</f>
        <v>0</v>
      </c>
      <c r="BH513" s="198">
        <f>IF(N513="sníž. přenesená",J513,0)</f>
        <v>0</v>
      </c>
      <c r="BI513" s="198">
        <f>IF(N513="nulová",J513,0)</f>
        <v>0</v>
      </c>
      <c r="BJ513" s="17" t="s">
        <v>85</v>
      </c>
      <c r="BK513" s="198">
        <f>ROUND(I513*H513,2)</f>
        <v>0</v>
      </c>
      <c r="BL513" s="17" t="s">
        <v>237</v>
      </c>
      <c r="BM513" s="197" t="s">
        <v>1126</v>
      </c>
    </row>
    <row r="514" spans="1:65" s="13" customFormat="1">
      <c r="B514" s="199"/>
      <c r="C514" s="200"/>
      <c r="D514" s="201" t="s">
        <v>155</v>
      </c>
      <c r="E514" s="202" t="s">
        <v>1</v>
      </c>
      <c r="F514" s="203" t="s">
        <v>1127</v>
      </c>
      <c r="G514" s="200"/>
      <c r="H514" s="204">
        <v>13.2</v>
      </c>
      <c r="I514" s="205"/>
      <c r="J514" s="200"/>
      <c r="K514" s="200"/>
      <c r="L514" s="206"/>
      <c r="M514" s="207"/>
      <c r="N514" s="208"/>
      <c r="O514" s="208"/>
      <c r="P514" s="208"/>
      <c r="Q514" s="208"/>
      <c r="R514" s="208"/>
      <c r="S514" s="208"/>
      <c r="T514" s="209"/>
      <c r="AT514" s="210" t="s">
        <v>155</v>
      </c>
      <c r="AU514" s="210" t="s">
        <v>87</v>
      </c>
      <c r="AV514" s="13" t="s">
        <v>87</v>
      </c>
      <c r="AW514" s="13" t="s">
        <v>34</v>
      </c>
      <c r="AX514" s="13" t="s">
        <v>85</v>
      </c>
      <c r="AY514" s="210" t="s">
        <v>145</v>
      </c>
    </row>
    <row r="515" spans="1:65" s="2" customFormat="1" ht="16.5" customHeight="1">
      <c r="A515" s="34"/>
      <c r="B515" s="35"/>
      <c r="C515" s="186" t="s">
        <v>1128</v>
      </c>
      <c r="D515" s="186" t="s">
        <v>148</v>
      </c>
      <c r="E515" s="187" t="s">
        <v>1129</v>
      </c>
      <c r="F515" s="188" t="s">
        <v>1130</v>
      </c>
      <c r="G515" s="189" t="s">
        <v>164</v>
      </c>
      <c r="H515" s="190">
        <v>28</v>
      </c>
      <c r="I515" s="191"/>
      <c r="J515" s="192">
        <f>ROUND(I515*H515,2)</f>
        <v>0</v>
      </c>
      <c r="K515" s="188" t="s">
        <v>152</v>
      </c>
      <c r="L515" s="39"/>
      <c r="M515" s="193" t="s">
        <v>1</v>
      </c>
      <c r="N515" s="194" t="s">
        <v>42</v>
      </c>
      <c r="O515" s="71"/>
      <c r="P515" s="195">
        <f>O515*H515</f>
        <v>0</v>
      </c>
      <c r="Q515" s="195">
        <v>2.1000000000000001E-4</v>
      </c>
      <c r="R515" s="195">
        <f>Q515*H515</f>
        <v>5.8799999999999998E-3</v>
      </c>
      <c r="S515" s="195">
        <v>0</v>
      </c>
      <c r="T515" s="196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7" t="s">
        <v>237</v>
      </c>
      <c r="AT515" s="197" t="s">
        <v>148</v>
      </c>
      <c r="AU515" s="197" t="s">
        <v>87</v>
      </c>
      <c r="AY515" s="17" t="s">
        <v>145</v>
      </c>
      <c r="BE515" s="198">
        <f>IF(N515="základní",J515,0)</f>
        <v>0</v>
      </c>
      <c r="BF515" s="198">
        <f>IF(N515="snížená",J515,0)</f>
        <v>0</v>
      </c>
      <c r="BG515" s="198">
        <f>IF(N515="zákl. přenesená",J515,0)</f>
        <v>0</v>
      </c>
      <c r="BH515" s="198">
        <f>IF(N515="sníž. přenesená",J515,0)</f>
        <v>0</v>
      </c>
      <c r="BI515" s="198">
        <f>IF(N515="nulová",J515,0)</f>
        <v>0</v>
      </c>
      <c r="BJ515" s="17" t="s">
        <v>85</v>
      </c>
      <c r="BK515" s="198">
        <f>ROUND(I515*H515,2)</f>
        <v>0</v>
      </c>
      <c r="BL515" s="17" t="s">
        <v>237</v>
      </c>
      <c r="BM515" s="197" t="s">
        <v>1131</v>
      </c>
    </row>
    <row r="516" spans="1:65" s="13" customFormat="1">
      <c r="B516" s="199"/>
      <c r="C516" s="200"/>
      <c r="D516" s="201" t="s">
        <v>155</v>
      </c>
      <c r="E516" s="202" t="s">
        <v>1</v>
      </c>
      <c r="F516" s="203" t="s">
        <v>1132</v>
      </c>
      <c r="G516" s="200"/>
      <c r="H516" s="204">
        <v>28</v>
      </c>
      <c r="I516" s="205"/>
      <c r="J516" s="200"/>
      <c r="K516" s="200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155</v>
      </c>
      <c r="AU516" s="210" t="s">
        <v>87</v>
      </c>
      <c r="AV516" s="13" t="s">
        <v>87</v>
      </c>
      <c r="AW516" s="13" t="s">
        <v>34</v>
      </c>
      <c r="AX516" s="13" t="s">
        <v>85</v>
      </c>
      <c r="AY516" s="210" t="s">
        <v>145</v>
      </c>
    </row>
    <row r="517" spans="1:65" s="2" customFormat="1" ht="24.2" customHeight="1">
      <c r="A517" s="34"/>
      <c r="B517" s="35"/>
      <c r="C517" s="186" t="s">
        <v>1133</v>
      </c>
      <c r="D517" s="186" t="s">
        <v>148</v>
      </c>
      <c r="E517" s="187" t="s">
        <v>1134</v>
      </c>
      <c r="F517" s="188" t="s">
        <v>1135</v>
      </c>
      <c r="G517" s="189" t="s">
        <v>183</v>
      </c>
      <c r="H517" s="190">
        <v>46.6</v>
      </c>
      <c r="I517" s="191"/>
      <c r="J517" s="192">
        <f>ROUND(I517*H517,2)</f>
        <v>0</v>
      </c>
      <c r="K517" s="188" t="s">
        <v>152</v>
      </c>
      <c r="L517" s="39"/>
      <c r="M517" s="193" t="s">
        <v>1</v>
      </c>
      <c r="N517" s="194" t="s">
        <v>42</v>
      </c>
      <c r="O517" s="71"/>
      <c r="P517" s="195">
        <f>O517*H517</f>
        <v>0</v>
      </c>
      <c r="Q517" s="195">
        <v>3.2000000000000003E-4</v>
      </c>
      <c r="R517" s="195">
        <f>Q517*H517</f>
        <v>1.4912000000000002E-2</v>
      </c>
      <c r="S517" s="195">
        <v>0</v>
      </c>
      <c r="T517" s="196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7" t="s">
        <v>237</v>
      </c>
      <c r="AT517" s="197" t="s">
        <v>148</v>
      </c>
      <c r="AU517" s="197" t="s">
        <v>87</v>
      </c>
      <c r="AY517" s="17" t="s">
        <v>145</v>
      </c>
      <c r="BE517" s="198">
        <f>IF(N517="základní",J517,0)</f>
        <v>0</v>
      </c>
      <c r="BF517" s="198">
        <f>IF(N517="snížená",J517,0)</f>
        <v>0</v>
      </c>
      <c r="BG517" s="198">
        <f>IF(N517="zákl. přenesená",J517,0)</f>
        <v>0</v>
      </c>
      <c r="BH517" s="198">
        <f>IF(N517="sníž. přenesená",J517,0)</f>
        <v>0</v>
      </c>
      <c r="BI517" s="198">
        <f>IF(N517="nulová",J517,0)</f>
        <v>0</v>
      </c>
      <c r="BJ517" s="17" t="s">
        <v>85</v>
      </c>
      <c r="BK517" s="198">
        <f>ROUND(I517*H517,2)</f>
        <v>0</v>
      </c>
      <c r="BL517" s="17" t="s">
        <v>237</v>
      </c>
      <c r="BM517" s="197" t="s">
        <v>1136</v>
      </c>
    </row>
    <row r="518" spans="1:65" s="13" customFormat="1" ht="22.5">
      <c r="B518" s="199"/>
      <c r="C518" s="200"/>
      <c r="D518" s="201" t="s">
        <v>155</v>
      </c>
      <c r="E518" s="202" t="s">
        <v>1</v>
      </c>
      <c r="F518" s="203" t="s">
        <v>1137</v>
      </c>
      <c r="G518" s="200"/>
      <c r="H518" s="204">
        <v>27</v>
      </c>
      <c r="I518" s="205"/>
      <c r="J518" s="200"/>
      <c r="K518" s="200"/>
      <c r="L518" s="206"/>
      <c r="M518" s="207"/>
      <c r="N518" s="208"/>
      <c r="O518" s="208"/>
      <c r="P518" s="208"/>
      <c r="Q518" s="208"/>
      <c r="R518" s="208"/>
      <c r="S518" s="208"/>
      <c r="T518" s="209"/>
      <c r="AT518" s="210" t="s">
        <v>155</v>
      </c>
      <c r="AU518" s="210" t="s">
        <v>87</v>
      </c>
      <c r="AV518" s="13" t="s">
        <v>87</v>
      </c>
      <c r="AW518" s="13" t="s">
        <v>34</v>
      </c>
      <c r="AX518" s="13" t="s">
        <v>77</v>
      </c>
      <c r="AY518" s="210" t="s">
        <v>145</v>
      </c>
    </row>
    <row r="519" spans="1:65" s="13" customFormat="1">
      <c r="B519" s="199"/>
      <c r="C519" s="200"/>
      <c r="D519" s="201" t="s">
        <v>155</v>
      </c>
      <c r="E519" s="202" t="s">
        <v>1</v>
      </c>
      <c r="F519" s="203" t="s">
        <v>1138</v>
      </c>
      <c r="G519" s="200"/>
      <c r="H519" s="204">
        <v>19.600000000000001</v>
      </c>
      <c r="I519" s="205"/>
      <c r="J519" s="200"/>
      <c r="K519" s="200"/>
      <c r="L519" s="206"/>
      <c r="M519" s="207"/>
      <c r="N519" s="208"/>
      <c r="O519" s="208"/>
      <c r="P519" s="208"/>
      <c r="Q519" s="208"/>
      <c r="R519" s="208"/>
      <c r="S519" s="208"/>
      <c r="T519" s="209"/>
      <c r="AT519" s="210" t="s">
        <v>155</v>
      </c>
      <c r="AU519" s="210" t="s">
        <v>87</v>
      </c>
      <c r="AV519" s="13" t="s">
        <v>87</v>
      </c>
      <c r="AW519" s="13" t="s">
        <v>34</v>
      </c>
      <c r="AX519" s="13" t="s">
        <v>77</v>
      </c>
      <c r="AY519" s="210" t="s">
        <v>145</v>
      </c>
    </row>
    <row r="520" spans="1:65" s="14" customFormat="1">
      <c r="B520" s="211"/>
      <c r="C520" s="212"/>
      <c r="D520" s="201" t="s">
        <v>155</v>
      </c>
      <c r="E520" s="213" t="s">
        <v>1</v>
      </c>
      <c r="F520" s="214" t="s">
        <v>173</v>
      </c>
      <c r="G520" s="212"/>
      <c r="H520" s="215">
        <v>46.6</v>
      </c>
      <c r="I520" s="216"/>
      <c r="J520" s="212"/>
      <c r="K520" s="212"/>
      <c r="L520" s="217"/>
      <c r="M520" s="218"/>
      <c r="N520" s="219"/>
      <c r="O520" s="219"/>
      <c r="P520" s="219"/>
      <c r="Q520" s="219"/>
      <c r="R520" s="219"/>
      <c r="S520" s="219"/>
      <c r="T520" s="220"/>
      <c r="AT520" s="221" t="s">
        <v>155</v>
      </c>
      <c r="AU520" s="221" t="s">
        <v>87</v>
      </c>
      <c r="AV520" s="14" t="s">
        <v>153</v>
      </c>
      <c r="AW520" s="14" t="s">
        <v>34</v>
      </c>
      <c r="AX520" s="14" t="s">
        <v>85</v>
      </c>
      <c r="AY520" s="221" t="s">
        <v>145</v>
      </c>
    </row>
    <row r="521" spans="1:65" s="2" customFormat="1" ht="24.2" customHeight="1">
      <c r="A521" s="34"/>
      <c r="B521" s="35"/>
      <c r="C521" s="186" t="s">
        <v>1139</v>
      </c>
      <c r="D521" s="186" t="s">
        <v>148</v>
      </c>
      <c r="E521" s="187" t="s">
        <v>1140</v>
      </c>
      <c r="F521" s="188" t="s">
        <v>1141</v>
      </c>
      <c r="G521" s="189" t="s">
        <v>183</v>
      </c>
      <c r="H521" s="190">
        <v>28</v>
      </c>
      <c r="I521" s="191"/>
      <c r="J521" s="192">
        <f>ROUND(I521*H521,2)</f>
        <v>0</v>
      </c>
      <c r="K521" s="188" t="s">
        <v>152</v>
      </c>
      <c r="L521" s="39"/>
      <c r="M521" s="193" t="s">
        <v>1</v>
      </c>
      <c r="N521" s="194" t="s">
        <v>42</v>
      </c>
      <c r="O521" s="71"/>
      <c r="P521" s="195">
        <f>O521*H521</f>
        <v>0</v>
      </c>
      <c r="Q521" s="195">
        <v>2.0000000000000001E-4</v>
      </c>
      <c r="R521" s="195">
        <f>Q521*H521</f>
        <v>5.5999999999999999E-3</v>
      </c>
      <c r="S521" s="195">
        <v>0</v>
      </c>
      <c r="T521" s="196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7" t="s">
        <v>237</v>
      </c>
      <c r="AT521" s="197" t="s">
        <v>148</v>
      </c>
      <c r="AU521" s="197" t="s">
        <v>87</v>
      </c>
      <c r="AY521" s="17" t="s">
        <v>145</v>
      </c>
      <c r="BE521" s="198">
        <f>IF(N521="základní",J521,0)</f>
        <v>0</v>
      </c>
      <c r="BF521" s="198">
        <f>IF(N521="snížená",J521,0)</f>
        <v>0</v>
      </c>
      <c r="BG521" s="198">
        <f>IF(N521="zákl. přenesená",J521,0)</f>
        <v>0</v>
      </c>
      <c r="BH521" s="198">
        <f>IF(N521="sníž. přenesená",J521,0)</f>
        <v>0</v>
      </c>
      <c r="BI521" s="198">
        <f>IF(N521="nulová",J521,0)</f>
        <v>0</v>
      </c>
      <c r="BJ521" s="17" t="s">
        <v>85</v>
      </c>
      <c r="BK521" s="198">
        <f>ROUND(I521*H521,2)</f>
        <v>0</v>
      </c>
      <c r="BL521" s="17" t="s">
        <v>237</v>
      </c>
      <c r="BM521" s="197" t="s">
        <v>1142</v>
      </c>
    </row>
    <row r="522" spans="1:65" s="2" customFormat="1" ht="16.5" customHeight="1">
      <c r="A522" s="34"/>
      <c r="B522" s="35"/>
      <c r="C522" s="233" t="s">
        <v>1143</v>
      </c>
      <c r="D522" s="233" t="s">
        <v>255</v>
      </c>
      <c r="E522" s="234" t="s">
        <v>1144</v>
      </c>
      <c r="F522" s="235" t="s">
        <v>1145</v>
      </c>
      <c r="G522" s="236" t="s">
        <v>183</v>
      </c>
      <c r="H522" s="237">
        <v>29.4</v>
      </c>
      <c r="I522" s="238"/>
      <c r="J522" s="239">
        <f>ROUND(I522*H522,2)</f>
        <v>0</v>
      </c>
      <c r="K522" s="235" t="s">
        <v>152</v>
      </c>
      <c r="L522" s="240"/>
      <c r="M522" s="241" t="s">
        <v>1</v>
      </c>
      <c r="N522" s="242" t="s">
        <v>42</v>
      </c>
      <c r="O522" s="71"/>
      <c r="P522" s="195">
        <f>O522*H522</f>
        <v>0</v>
      </c>
      <c r="Q522" s="195">
        <v>3.2000000000000003E-4</v>
      </c>
      <c r="R522" s="195">
        <f>Q522*H522</f>
        <v>9.4079999999999997E-3</v>
      </c>
      <c r="S522" s="195">
        <v>0</v>
      </c>
      <c r="T522" s="196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7" t="s">
        <v>313</v>
      </c>
      <c r="AT522" s="197" t="s">
        <v>255</v>
      </c>
      <c r="AU522" s="197" t="s">
        <v>87</v>
      </c>
      <c r="AY522" s="17" t="s">
        <v>145</v>
      </c>
      <c r="BE522" s="198">
        <f>IF(N522="základní",J522,0)</f>
        <v>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7" t="s">
        <v>85</v>
      </c>
      <c r="BK522" s="198">
        <f>ROUND(I522*H522,2)</f>
        <v>0</v>
      </c>
      <c r="BL522" s="17" t="s">
        <v>237</v>
      </c>
      <c r="BM522" s="197" t="s">
        <v>1146</v>
      </c>
    </row>
    <row r="523" spans="1:65" s="13" customFormat="1">
      <c r="B523" s="199"/>
      <c r="C523" s="200"/>
      <c r="D523" s="201" t="s">
        <v>155</v>
      </c>
      <c r="E523" s="200"/>
      <c r="F523" s="203" t="s">
        <v>1147</v>
      </c>
      <c r="G523" s="200"/>
      <c r="H523" s="204">
        <v>29.4</v>
      </c>
      <c r="I523" s="205"/>
      <c r="J523" s="200"/>
      <c r="K523" s="200"/>
      <c r="L523" s="206"/>
      <c r="M523" s="207"/>
      <c r="N523" s="208"/>
      <c r="O523" s="208"/>
      <c r="P523" s="208"/>
      <c r="Q523" s="208"/>
      <c r="R523" s="208"/>
      <c r="S523" s="208"/>
      <c r="T523" s="209"/>
      <c r="AT523" s="210" t="s">
        <v>155</v>
      </c>
      <c r="AU523" s="210" t="s">
        <v>87</v>
      </c>
      <c r="AV523" s="13" t="s">
        <v>87</v>
      </c>
      <c r="AW523" s="13" t="s">
        <v>4</v>
      </c>
      <c r="AX523" s="13" t="s">
        <v>85</v>
      </c>
      <c r="AY523" s="210" t="s">
        <v>145</v>
      </c>
    </row>
    <row r="524" spans="1:65" s="2" customFormat="1" ht="24.2" customHeight="1">
      <c r="A524" s="34"/>
      <c r="B524" s="35"/>
      <c r="C524" s="186" t="s">
        <v>1148</v>
      </c>
      <c r="D524" s="186" t="s">
        <v>148</v>
      </c>
      <c r="E524" s="187" t="s">
        <v>1149</v>
      </c>
      <c r="F524" s="188" t="s">
        <v>1150</v>
      </c>
      <c r="G524" s="189" t="s">
        <v>183</v>
      </c>
      <c r="H524" s="190">
        <v>46.6</v>
      </c>
      <c r="I524" s="191"/>
      <c r="J524" s="192">
        <f>ROUND(I524*H524,2)</f>
        <v>0</v>
      </c>
      <c r="K524" s="188" t="s">
        <v>152</v>
      </c>
      <c r="L524" s="39"/>
      <c r="M524" s="193" t="s">
        <v>1</v>
      </c>
      <c r="N524" s="194" t="s">
        <v>42</v>
      </c>
      <c r="O524" s="71"/>
      <c r="P524" s="195">
        <f>O524*H524</f>
        <v>0</v>
      </c>
      <c r="Q524" s="195">
        <v>1.8000000000000001E-4</v>
      </c>
      <c r="R524" s="195">
        <f>Q524*H524</f>
        <v>8.3880000000000014E-3</v>
      </c>
      <c r="S524" s="195">
        <v>0</v>
      </c>
      <c r="T524" s="196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7" t="s">
        <v>237</v>
      </c>
      <c r="AT524" s="197" t="s">
        <v>148</v>
      </c>
      <c r="AU524" s="197" t="s">
        <v>87</v>
      </c>
      <c r="AY524" s="17" t="s">
        <v>145</v>
      </c>
      <c r="BE524" s="198">
        <f>IF(N524="základní",J524,0)</f>
        <v>0</v>
      </c>
      <c r="BF524" s="198">
        <f>IF(N524="snížená",J524,0)</f>
        <v>0</v>
      </c>
      <c r="BG524" s="198">
        <f>IF(N524="zákl. přenesená",J524,0)</f>
        <v>0</v>
      </c>
      <c r="BH524" s="198">
        <f>IF(N524="sníž. přenesená",J524,0)</f>
        <v>0</v>
      </c>
      <c r="BI524" s="198">
        <f>IF(N524="nulová",J524,0)</f>
        <v>0</v>
      </c>
      <c r="BJ524" s="17" t="s">
        <v>85</v>
      </c>
      <c r="BK524" s="198">
        <f>ROUND(I524*H524,2)</f>
        <v>0</v>
      </c>
      <c r="BL524" s="17" t="s">
        <v>237</v>
      </c>
      <c r="BM524" s="197" t="s">
        <v>1151</v>
      </c>
    </row>
    <row r="525" spans="1:65" s="2" customFormat="1" ht="16.5" customHeight="1">
      <c r="A525" s="34"/>
      <c r="B525" s="35"/>
      <c r="C525" s="233" t="s">
        <v>1152</v>
      </c>
      <c r="D525" s="233" t="s">
        <v>255</v>
      </c>
      <c r="E525" s="234" t="s">
        <v>1144</v>
      </c>
      <c r="F525" s="235" t="s">
        <v>1145</v>
      </c>
      <c r="G525" s="236" t="s">
        <v>183</v>
      </c>
      <c r="H525" s="237">
        <v>48.93</v>
      </c>
      <c r="I525" s="238"/>
      <c r="J525" s="239">
        <f>ROUND(I525*H525,2)</f>
        <v>0</v>
      </c>
      <c r="K525" s="235" t="s">
        <v>152</v>
      </c>
      <c r="L525" s="240"/>
      <c r="M525" s="241" t="s">
        <v>1</v>
      </c>
      <c r="N525" s="242" t="s">
        <v>42</v>
      </c>
      <c r="O525" s="71"/>
      <c r="P525" s="195">
        <f>O525*H525</f>
        <v>0</v>
      </c>
      <c r="Q525" s="195">
        <v>3.2000000000000003E-4</v>
      </c>
      <c r="R525" s="195">
        <f>Q525*H525</f>
        <v>1.5657600000000001E-2</v>
      </c>
      <c r="S525" s="195">
        <v>0</v>
      </c>
      <c r="T525" s="196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7" t="s">
        <v>313</v>
      </c>
      <c r="AT525" s="197" t="s">
        <v>255</v>
      </c>
      <c r="AU525" s="197" t="s">
        <v>87</v>
      </c>
      <c r="AY525" s="17" t="s">
        <v>145</v>
      </c>
      <c r="BE525" s="198">
        <f>IF(N525="základní",J525,0)</f>
        <v>0</v>
      </c>
      <c r="BF525" s="198">
        <f>IF(N525="snížená",J525,0)</f>
        <v>0</v>
      </c>
      <c r="BG525" s="198">
        <f>IF(N525="zákl. přenesená",J525,0)</f>
        <v>0</v>
      </c>
      <c r="BH525" s="198">
        <f>IF(N525="sníž. přenesená",J525,0)</f>
        <v>0</v>
      </c>
      <c r="BI525" s="198">
        <f>IF(N525="nulová",J525,0)</f>
        <v>0</v>
      </c>
      <c r="BJ525" s="17" t="s">
        <v>85</v>
      </c>
      <c r="BK525" s="198">
        <f>ROUND(I525*H525,2)</f>
        <v>0</v>
      </c>
      <c r="BL525" s="17" t="s">
        <v>237</v>
      </c>
      <c r="BM525" s="197" t="s">
        <v>1153</v>
      </c>
    </row>
    <row r="526" spans="1:65" s="13" customFormat="1">
      <c r="B526" s="199"/>
      <c r="C526" s="200"/>
      <c r="D526" s="201" t="s">
        <v>155</v>
      </c>
      <c r="E526" s="200"/>
      <c r="F526" s="203" t="s">
        <v>1154</v>
      </c>
      <c r="G526" s="200"/>
      <c r="H526" s="204">
        <v>48.93</v>
      </c>
      <c r="I526" s="205"/>
      <c r="J526" s="200"/>
      <c r="K526" s="200"/>
      <c r="L526" s="206"/>
      <c r="M526" s="207"/>
      <c r="N526" s="208"/>
      <c r="O526" s="208"/>
      <c r="P526" s="208"/>
      <c r="Q526" s="208"/>
      <c r="R526" s="208"/>
      <c r="S526" s="208"/>
      <c r="T526" s="209"/>
      <c r="AT526" s="210" t="s">
        <v>155</v>
      </c>
      <c r="AU526" s="210" t="s">
        <v>87</v>
      </c>
      <c r="AV526" s="13" t="s">
        <v>87</v>
      </c>
      <c r="AW526" s="13" t="s">
        <v>4</v>
      </c>
      <c r="AX526" s="13" t="s">
        <v>85</v>
      </c>
      <c r="AY526" s="210" t="s">
        <v>145</v>
      </c>
    </row>
    <row r="527" spans="1:65" s="2" customFormat="1" ht="16.5" customHeight="1">
      <c r="A527" s="34"/>
      <c r="B527" s="35"/>
      <c r="C527" s="186" t="s">
        <v>1155</v>
      </c>
      <c r="D527" s="186" t="s">
        <v>148</v>
      </c>
      <c r="E527" s="187" t="s">
        <v>1156</v>
      </c>
      <c r="F527" s="188" t="s">
        <v>1157</v>
      </c>
      <c r="G527" s="189" t="s">
        <v>183</v>
      </c>
      <c r="H527" s="190">
        <v>46.6</v>
      </c>
      <c r="I527" s="191"/>
      <c r="J527" s="192">
        <f>ROUND(I527*H527,2)</f>
        <v>0</v>
      </c>
      <c r="K527" s="188" t="s">
        <v>152</v>
      </c>
      <c r="L527" s="39"/>
      <c r="M527" s="193" t="s">
        <v>1</v>
      </c>
      <c r="N527" s="194" t="s">
        <v>42</v>
      </c>
      <c r="O527" s="71"/>
      <c r="P527" s="195">
        <f>O527*H527</f>
        <v>0</v>
      </c>
      <c r="Q527" s="195">
        <v>1.1E-4</v>
      </c>
      <c r="R527" s="195">
        <f>Q527*H527</f>
        <v>5.1260000000000003E-3</v>
      </c>
      <c r="S527" s="195">
        <v>0</v>
      </c>
      <c r="T527" s="196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7" t="s">
        <v>237</v>
      </c>
      <c r="AT527" s="197" t="s">
        <v>148</v>
      </c>
      <c r="AU527" s="197" t="s">
        <v>87</v>
      </c>
      <c r="AY527" s="17" t="s">
        <v>145</v>
      </c>
      <c r="BE527" s="198">
        <f>IF(N527="základní",J527,0)</f>
        <v>0</v>
      </c>
      <c r="BF527" s="198">
        <f>IF(N527="snížená",J527,0)</f>
        <v>0</v>
      </c>
      <c r="BG527" s="198">
        <f>IF(N527="zákl. přenesená",J527,0)</f>
        <v>0</v>
      </c>
      <c r="BH527" s="198">
        <f>IF(N527="sníž. přenesená",J527,0)</f>
        <v>0</v>
      </c>
      <c r="BI527" s="198">
        <f>IF(N527="nulová",J527,0)</f>
        <v>0</v>
      </c>
      <c r="BJ527" s="17" t="s">
        <v>85</v>
      </c>
      <c r="BK527" s="198">
        <f>ROUND(I527*H527,2)</f>
        <v>0</v>
      </c>
      <c r="BL527" s="17" t="s">
        <v>237</v>
      </c>
      <c r="BM527" s="197" t="s">
        <v>1158</v>
      </c>
    </row>
    <row r="528" spans="1:65" s="2" customFormat="1" ht="21.75" customHeight="1">
      <c r="A528" s="34"/>
      <c r="B528" s="35"/>
      <c r="C528" s="186" t="s">
        <v>1159</v>
      </c>
      <c r="D528" s="186" t="s">
        <v>148</v>
      </c>
      <c r="E528" s="187" t="s">
        <v>1160</v>
      </c>
      <c r="F528" s="188" t="s">
        <v>1161</v>
      </c>
      <c r="G528" s="189" t="s">
        <v>183</v>
      </c>
      <c r="H528" s="190">
        <v>46.6</v>
      </c>
      <c r="I528" s="191"/>
      <c r="J528" s="192">
        <f>ROUND(I528*H528,2)</f>
        <v>0</v>
      </c>
      <c r="K528" s="188" t="s">
        <v>152</v>
      </c>
      <c r="L528" s="39"/>
      <c r="M528" s="193" t="s">
        <v>1</v>
      </c>
      <c r="N528" s="194" t="s">
        <v>42</v>
      </c>
      <c r="O528" s="71"/>
      <c r="P528" s="195">
        <f>O528*H528</f>
        <v>0</v>
      </c>
      <c r="Q528" s="195">
        <v>3.0000000000000001E-5</v>
      </c>
      <c r="R528" s="195">
        <f>Q528*H528</f>
        <v>1.3980000000000002E-3</v>
      </c>
      <c r="S528" s="195">
        <v>0</v>
      </c>
      <c r="T528" s="196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7" t="s">
        <v>237</v>
      </c>
      <c r="AT528" s="197" t="s">
        <v>148</v>
      </c>
      <c r="AU528" s="197" t="s">
        <v>87</v>
      </c>
      <c r="AY528" s="17" t="s">
        <v>145</v>
      </c>
      <c r="BE528" s="198">
        <f>IF(N528="základní",J528,0)</f>
        <v>0</v>
      </c>
      <c r="BF528" s="198">
        <f>IF(N528="snížená",J528,0)</f>
        <v>0</v>
      </c>
      <c r="BG528" s="198">
        <f>IF(N528="zákl. přenesená",J528,0)</f>
        <v>0</v>
      </c>
      <c r="BH528" s="198">
        <f>IF(N528="sníž. přenesená",J528,0)</f>
        <v>0</v>
      </c>
      <c r="BI528" s="198">
        <f>IF(N528="nulová",J528,0)</f>
        <v>0</v>
      </c>
      <c r="BJ528" s="17" t="s">
        <v>85</v>
      </c>
      <c r="BK528" s="198">
        <f>ROUND(I528*H528,2)</f>
        <v>0</v>
      </c>
      <c r="BL528" s="17" t="s">
        <v>237</v>
      </c>
      <c r="BM528" s="197" t="s">
        <v>1162</v>
      </c>
    </row>
    <row r="529" spans="1:65" s="2" customFormat="1" ht="33" customHeight="1">
      <c r="A529" s="34"/>
      <c r="B529" s="35"/>
      <c r="C529" s="186" t="s">
        <v>1163</v>
      </c>
      <c r="D529" s="186" t="s">
        <v>148</v>
      </c>
      <c r="E529" s="187" t="s">
        <v>1164</v>
      </c>
      <c r="F529" s="188" t="s">
        <v>1165</v>
      </c>
      <c r="G529" s="189" t="s">
        <v>159</v>
      </c>
      <c r="H529" s="190">
        <v>85.32</v>
      </c>
      <c r="I529" s="191"/>
      <c r="J529" s="192">
        <f>ROUND(I529*H529,2)</f>
        <v>0</v>
      </c>
      <c r="K529" s="188" t="s">
        <v>152</v>
      </c>
      <c r="L529" s="39"/>
      <c r="M529" s="193" t="s">
        <v>1</v>
      </c>
      <c r="N529" s="194" t="s">
        <v>42</v>
      </c>
      <c r="O529" s="71"/>
      <c r="P529" s="195">
        <f>O529*H529</f>
        <v>0</v>
      </c>
      <c r="Q529" s="195">
        <v>6.0499999999999998E-3</v>
      </c>
      <c r="R529" s="195">
        <f>Q529*H529</f>
        <v>0.51618599999999992</v>
      </c>
      <c r="S529" s="195">
        <v>0</v>
      </c>
      <c r="T529" s="196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7" t="s">
        <v>237</v>
      </c>
      <c r="AT529" s="197" t="s">
        <v>148</v>
      </c>
      <c r="AU529" s="197" t="s">
        <v>87</v>
      </c>
      <c r="AY529" s="17" t="s">
        <v>145</v>
      </c>
      <c r="BE529" s="198">
        <f>IF(N529="základní",J529,0)</f>
        <v>0</v>
      </c>
      <c r="BF529" s="198">
        <f>IF(N529="snížená",J529,0)</f>
        <v>0</v>
      </c>
      <c r="BG529" s="198">
        <f>IF(N529="zákl. přenesená",J529,0)</f>
        <v>0</v>
      </c>
      <c r="BH529" s="198">
        <f>IF(N529="sníž. přenesená",J529,0)</f>
        <v>0</v>
      </c>
      <c r="BI529" s="198">
        <f>IF(N529="nulová",J529,0)</f>
        <v>0</v>
      </c>
      <c r="BJ529" s="17" t="s">
        <v>85</v>
      </c>
      <c r="BK529" s="198">
        <f>ROUND(I529*H529,2)</f>
        <v>0</v>
      </c>
      <c r="BL529" s="17" t="s">
        <v>237</v>
      </c>
      <c r="BM529" s="197" t="s">
        <v>1166</v>
      </c>
    </row>
    <row r="530" spans="1:65" s="13" customFormat="1">
      <c r="B530" s="199"/>
      <c r="C530" s="200"/>
      <c r="D530" s="201" t="s">
        <v>155</v>
      </c>
      <c r="E530" s="202" t="s">
        <v>1</v>
      </c>
      <c r="F530" s="203" t="s">
        <v>1105</v>
      </c>
      <c r="G530" s="200"/>
      <c r="H530" s="204">
        <v>14.52</v>
      </c>
      <c r="I530" s="205"/>
      <c r="J530" s="200"/>
      <c r="K530" s="200"/>
      <c r="L530" s="206"/>
      <c r="M530" s="207"/>
      <c r="N530" s="208"/>
      <c r="O530" s="208"/>
      <c r="P530" s="208"/>
      <c r="Q530" s="208"/>
      <c r="R530" s="208"/>
      <c r="S530" s="208"/>
      <c r="T530" s="209"/>
      <c r="AT530" s="210" t="s">
        <v>155</v>
      </c>
      <c r="AU530" s="210" t="s">
        <v>87</v>
      </c>
      <c r="AV530" s="13" t="s">
        <v>87</v>
      </c>
      <c r="AW530" s="13" t="s">
        <v>34</v>
      </c>
      <c r="AX530" s="13" t="s">
        <v>77</v>
      </c>
      <c r="AY530" s="210" t="s">
        <v>145</v>
      </c>
    </row>
    <row r="531" spans="1:65" s="13" customFormat="1">
      <c r="B531" s="199"/>
      <c r="C531" s="200"/>
      <c r="D531" s="201" t="s">
        <v>155</v>
      </c>
      <c r="E531" s="202" t="s">
        <v>1</v>
      </c>
      <c r="F531" s="203" t="s">
        <v>1106</v>
      </c>
      <c r="G531" s="200"/>
      <c r="H531" s="204">
        <v>14</v>
      </c>
      <c r="I531" s="205"/>
      <c r="J531" s="200"/>
      <c r="K531" s="200"/>
      <c r="L531" s="206"/>
      <c r="M531" s="207"/>
      <c r="N531" s="208"/>
      <c r="O531" s="208"/>
      <c r="P531" s="208"/>
      <c r="Q531" s="208"/>
      <c r="R531" s="208"/>
      <c r="S531" s="208"/>
      <c r="T531" s="209"/>
      <c r="AT531" s="210" t="s">
        <v>155</v>
      </c>
      <c r="AU531" s="210" t="s">
        <v>87</v>
      </c>
      <c r="AV531" s="13" t="s">
        <v>87</v>
      </c>
      <c r="AW531" s="13" t="s">
        <v>34</v>
      </c>
      <c r="AX531" s="13" t="s">
        <v>77</v>
      </c>
      <c r="AY531" s="210" t="s">
        <v>145</v>
      </c>
    </row>
    <row r="532" spans="1:65" s="13" customFormat="1">
      <c r="B532" s="199"/>
      <c r="C532" s="200"/>
      <c r="D532" s="201" t="s">
        <v>155</v>
      </c>
      <c r="E532" s="202" t="s">
        <v>1</v>
      </c>
      <c r="F532" s="203" t="s">
        <v>1107</v>
      </c>
      <c r="G532" s="200"/>
      <c r="H532" s="204">
        <v>11.28</v>
      </c>
      <c r="I532" s="205"/>
      <c r="J532" s="200"/>
      <c r="K532" s="200"/>
      <c r="L532" s="206"/>
      <c r="M532" s="207"/>
      <c r="N532" s="208"/>
      <c r="O532" s="208"/>
      <c r="P532" s="208"/>
      <c r="Q532" s="208"/>
      <c r="R532" s="208"/>
      <c r="S532" s="208"/>
      <c r="T532" s="209"/>
      <c r="AT532" s="210" t="s">
        <v>155</v>
      </c>
      <c r="AU532" s="210" t="s">
        <v>87</v>
      </c>
      <c r="AV532" s="13" t="s">
        <v>87</v>
      </c>
      <c r="AW532" s="13" t="s">
        <v>34</v>
      </c>
      <c r="AX532" s="13" t="s">
        <v>77</v>
      </c>
      <c r="AY532" s="210" t="s">
        <v>145</v>
      </c>
    </row>
    <row r="533" spans="1:65" s="13" customFormat="1">
      <c r="B533" s="199"/>
      <c r="C533" s="200"/>
      <c r="D533" s="201" t="s">
        <v>155</v>
      </c>
      <c r="E533" s="202" t="s">
        <v>1</v>
      </c>
      <c r="F533" s="203" t="s">
        <v>1108</v>
      </c>
      <c r="G533" s="200"/>
      <c r="H533" s="204">
        <v>9.6</v>
      </c>
      <c r="I533" s="205"/>
      <c r="J533" s="200"/>
      <c r="K533" s="200"/>
      <c r="L533" s="206"/>
      <c r="M533" s="207"/>
      <c r="N533" s="208"/>
      <c r="O533" s="208"/>
      <c r="P533" s="208"/>
      <c r="Q533" s="208"/>
      <c r="R533" s="208"/>
      <c r="S533" s="208"/>
      <c r="T533" s="209"/>
      <c r="AT533" s="210" t="s">
        <v>155</v>
      </c>
      <c r="AU533" s="210" t="s">
        <v>87</v>
      </c>
      <c r="AV533" s="13" t="s">
        <v>87</v>
      </c>
      <c r="AW533" s="13" t="s">
        <v>34</v>
      </c>
      <c r="AX533" s="13" t="s">
        <v>77</v>
      </c>
      <c r="AY533" s="210" t="s">
        <v>145</v>
      </c>
    </row>
    <row r="534" spans="1:65" s="13" customFormat="1">
      <c r="B534" s="199"/>
      <c r="C534" s="200"/>
      <c r="D534" s="201" t="s">
        <v>155</v>
      </c>
      <c r="E534" s="202" t="s">
        <v>1</v>
      </c>
      <c r="F534" s="203" t="s">
        <v>1109</v>
      </c>
      <c r="G534" s="200"/>
      <c r="H534" s="204">
        <v>14.96</v>
      </c>
      <c r="I534" s="205"/>
      <c r="J534" s="200"/>
      <c r="K534" s="200"/>
      <c r="L534" s="206"/>
      <c r="M534" s="207"/>
      <c r="N534" s="208"/>
      <c r="O534" s="208"/>
      <c r="P534" s="208"/>
      <c r="Q534" s="208"/>
      <c r="R534" s="208"/>
      <c r="S534" s="208"/>
      <c r="T534" s="209"/>
      <c r="AT534" s="210" t="s">
        <v>155</v>
      </c>
      <c r="AU534" s="210" t="s">
        <v>87</v>
      </c>
      <c r="AV534" s="13" t="s">
        <v>87</v>
      </c>
      <c r="AW534" s="13" t="s">
        <v>34</v>
      </c>
      <c r="AX534" s="13" t="s">
        <v>77</v>
      </c>
      <c r="AY534" s="210" t="s">
        <v>145</v>
      </c>
    </row>
    <row r="535" spans="1:65" s="13" customFormat="1">
      <c r="B535" s="199"/>
      <c r="C535" s="200"/>
      <c r="D535" s="201" t="s">
        <v>155</v>
      </c>
      <c r="E535" s="202" t="s">
        <v>1</v>
      </c>
      <c r="F535" s="203" t="s">
        <v>1110</v>
      </c>
      <c r="G535" s="200"/>
      <c r="H535" s="204">
        <v>20.96</v>
      </c>
      <c r="I535" s="205"/>
      <c r="J535" s="200"/>
      <c r="K535" s="200"/>
      <c r="L535" s="206"/>
      <c r="M535" s="207"/>
      <c r="N535" s="208"/>
      <c r="O535" s="208"/>
      <c r="P535" s="208"/>
      <c r="Q535" s="208"/>
      <c r="R535" s="208"/>
      <c r="S535" s="208"/>
      <c r="T535" s="209"/>
      <c r="AT535" s="210" t="s">
        <v>155</v>
      </c>
      <c r="AU535" s="210" t="s">
        <v>87</v>
      </c>
      <c r="AV535" s="13" t="s">
        <v>87</v>
      </c>
      <c r="AW535" s="13" t="s">
        <v>34</v>
      </c>
      <c r="AX535" s="13" t="s">
        <v>77</v>
      </c>
      <c r="AY535" s="210" t="s">
        <v>145</v>
      </c>
    </row>
    <row r="536" spans="1:65" s="14" customFormat="1">
      <c r="B536" s="211"/>
      <c r="C536" s="212"/>
      <c r="D536" s="201" t="s">
        <v>155</v>
      </c>
      <c r="E536" s="213" t="s">
        <v>1</v>
      </c>
      <c r="F536" s="214" t="s">
        <v>173</v>
      </c>
      <c r="G536" s="212"/>
      <c r="H536" s="215">
        <v>85.32</v>
      </c>
      <c r="I536" s="216"/>
      <c r="J536" s="212"/>
      <c r="K536" s="212"/>
      <c r="L536" s="217"/>
      <c r="M536" s="218"/>
      <c r="N536" s="219"/>
      <c r="O536" s="219"/>
      <c r="P536" s="219"/>
      <c r="Q536" s="219"/>
      <c r="R536" s="219"/>
      <c r="S536" s="219"/>
      <c r="T536" s="220"/>
      <c r="AT536" s="221" t="s">
        <v>155</v>
      </c>
      <c r="AU536" s="221" t="s">
        <v>87</v>
      </c>
      <c r="AV536" s="14" t="s">
        <v>153</v>
      </c>
      <c r="AW536" s="14" t="s">
        <v>34</v>
      </c>
      <c r="AX536" s="14" t="s">
        <v>85</v>
      </c>
      <c r="AY536" s="221" t="s">
        <v>145</v>
      </c>
    </row>
    <row r="537" spans="1:65" s="2" customFormat="1" ht="24.2" customHeight="1">
      <c r="A537" s="34"/>
      <c r="B537" s="35"/>
      <c r="C537" s="233" t="s">
        <v>1167</v>
      </c>
      <c r="D537" s="233" t="s">
        <v>255</v>
      </c>
      <c r="E537" s="234" t="s">
        <v>1168</v>
      </c>
      <c r="F537" s="235" t="s">
        <v>1169</v>
      </c>
      <c r="G537" s="236" t="s">
        <v>159</v>
      </c>
      <c r="H537" s="237">
        <v>93.852000000000004</v>
      </c>
      <c r="I537" s="238"/>
      <c r="J537" s="239">
        <f>ROUND(I537*H537,2)</f>
        <v>0</v>
      </c>
      <c r="K537" s="235" t="s">
        <v>152</v>
      </c>
      <c r="L537" s="240"/>
      <c r="M537" s="241" t="s">
        <v>1</v>
      </c>
      <c r="N537" s="242" t="s">
        <v>42</v>
      </c>
      <c r="O537" s="71"/>
      <c r="P537" s="195">
        <f>O537*H537</f>
        <v>0</v>
      </c>
      <c r="Q537" s="195">
        <v>1.2319999999999999E-2</v>
      </c>
      <c r="R537" s="195">
        <f>Q537*H537</f>
        <v>1.1562566400000001</v>
      </c>
      <c r="S537" s="195">
        <v>0</v>
      </c>
      <c r="T537" s="196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7" t="s">
        <v>313</v>
      </c>
      <c r="AT537" s="197" t="s">
        <v>255</v>
      </c>
      <c r="AU537" s="197" t="s">
        <v>87</v>
      </c>
      <c r="AY537" s="17" t="s">
        <v>145</v>
      </c>
      <c r="BE537" s="198">
        <f>IF(N537="základní",J537,0)</f>
        <v>0</v>
      </c>
      <c r="BF537" s="198">
        <f>IF(N537="snížená",J537,0)</f>
        <v>0</v>
      </c>
      <c r="BG537" s="198">
        <f>IF(N537="zákl. přenesená",J537,0)</f>
        <v>0</v>
      </c>
      <c r="BH537" s="198">
        <f>IF(N537="sníž. přenesená",J537,0)</f>
        <v>0</v>
      </c>
      <c r="BI537" s="198">
        <f>IF(N537="nulová",J537,0)</f>
        <v>0</v>
      </c>
      <c r="BJ537" s="17" t="s">
        <v>85</v>
      </c>
      <c r="BK537" s="198">
        <f>ROUND(I537*H537,2)</f>
        <v>0</v>
      </c>
      <c r="BL537" s="17" t="s">
        <v>237</v>
      </c>
      <c r="BM537" s="197" t="s">
        <v>1170</v>
      </c>
    </row>
    <row r="538" spans="1:65" s="13" customFormat="1">
      <c r="B538" s="199"/>
      <c r="C538" s="200"/>
      <c r="D538" s="201" t="s">
        <v>155</v>
      </c>
      <c r="E538" s="200"/>
      <c r="F538" s="203" t="s">
        <v>1171</v>
      </c>
      <c r="G538" s="200"/>
      <c r="H538" s="204">
        <v>93.852000000000004</v>
      </c>
      <c r="I538" s="205"/>
      <c r="J538" s="200"/>
      <c r="K538" s="200"/>
      <c r="L538" s="206"/>
      <c r="M538" s="207"/>
      <c r="N538" s="208"/>
      <c r="O538" s="208"/>
      <c r="P538" s="208"/>
      <c r="Q538" s="208"/>
      <c r="R538" s="208"/>
      <c r="S538" s="208"/>
      <c r="T538" s="209"/>
      <c r="AT538" s="210" t="s">
        <v>155</v>
      </c>
      <c r="AU538" s="210" t="s">
        <v>87</v>
      </c>
      <c r="AV538" s="13" t="s">
        <v>87</v>
      </c>
      <c r="AW538" s="13" t="s">
        <v>4</v>
      </c>
      <c r="AX538" s="13" t="s">
        <v>85</v>
      </c>
      <c r="AY538" s="210" t="s">
        <v>145</v>
      </c>
    </row>
    <row r="539" spans="1:65" s="2" customFormat="1" ht="33" customHeight="1">
      <c r="A539" s="34"/>
      <c r="B539" s="35"/>
      <c r="C539" s="186" t="s">
        <v>1172</v>
      </c>
      <c r="D539" s="186" t="s">
        <v>148</v>
      </c>
      <c r="E539" s="187" t="s">
        <v>1173</v>
      </c>
      <c r="F539" s="188" t="s">
        <v>1174</v>
      </c>
      <c r="G539" s="189" t="s">
        <v>159</v>
      </c>
      <c r="H539" s="190">
        <v>4.84</v>
      </c>
      <c r="I539" s="191"/>
      <c r="J539" s="192">
        <f>ROUND(I539*H539,2)</f>
        <v>0</v>
      </c>
      <c r="K539" s="188" t="s">
        <v>152</v>
      </c>
      <c r="L539" s="39"/>
      <c r="M539" s="193" t="s">
        <v>1</v>
      </c>
      <c r="N539" s="194" t="s">
        <v>42</v>
      </c>
      <c r="O539" s="71"/>
      <c r="P539" s="195">
        <f>O539*H539</f>
        <v>0</v>
      </c>
      <c r="Q539" s="195">
        <v>5.0000000000000001E-3</v>
      </c>
      <c r="R539" s="195">
        <f>Q539*H539</f>
        <v>2.4199999999999999E-2</v>
      </c>
      <c r="S539" s="195">
        <v>0</v>
      </c>
      <c r="T539" s="196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7" t="s">
        <v>237</v>
      </c>
      <c r="AT539" s="197" t="s">
        <v>148</v>
      </c>
      <c r="AU539" s="197" t="s">
        <v>87</v>
      </c>
      <c r="AY539" s="17" t="s">
        <v>145</v>
      </c>
      <c r="BE539" s="198">
        <f>IF(N539="základní",J539,0)</f>
        <v>0</v>
      </c>
      <c r="BF539" s="198">
        <f>IF(N539="snížená",J539,0)</f>
        <v>0</v>
      </c>
      <c r="BG539" s="198">
        <f>IF(N539="zákl. přenesená",J539,0)</f>
        <v>0</v>
      </c>
      <c r="BH539" s="198">
        <f>IF(N539="sníž. přenesená",J539,0)</f>
        <v>0</v>
      </c>
      <c r="BI539" s="198">
        <f>IF(N539="nulová",J539,0)</f>
        <v>0</v>
      </c>
      <c r="BJ539" s="17" t="s">
        <v>85</v>
      </c>
      <c r="BK539" s="198">
        <f>ROUND(I539*H539,2)</f>
        <v>0</v>
      </c>
      <c r="BL539" s="17" t="s">
        <v>237</v>
      </c>
      <c r="BM539" s="197" t="s">
        <v>1175</v>
      </c>
    </row>
    <row r="540" spans="1:65" s="13" customFormat="1">
      <c r="B540" s="199"/>
      <c r="C540" s="200"/>
      <c r="D540" s="201" t="s">
        <v>155</v>
      </c>
      <c r="E540" s="202" t="s">
        <v>1</v>
      </c>
      <c r="F540" s="203" t="s">
        <v>1104</v>
      </c>
      <c r="G540" s="200"/>
      <c r="H540" s="204">
        <v>3.84</v>
      </c>
      <c r="I540" s="205"/>
      <c r="J540" s="200"/>
      <c r="K540" s="200"/>
      <c r="L540" s="206"/>
      <c r="M540" s="207"/>
      <c r="N540" s="208"/>
      <c r="O540" s="208"/>
      <c r="P540" s="208"/>
      <c r="Q540" s="208"/>
      <c r="R540" s="208"/>
      <c r="S540" s="208"/>
      <c r="T540" s="209"/>
      <c r="AT540" s="210" t="s">
        <v>155</v>
      </c>
      <c r="AU540" s="210" t="s">
        <v>87</v>
      </c>
      <c r="AV540" s="13" t="s">
        <v>87</v>
      </c>
      <c r="AW540" s="13" t="s">
        <v>34</v>
      </c>
      <c r="AX540" s="13" t="s">
        <v>77</v>
      </c>
      <c r="AY540" s="210" t="s">
        <v>145</v>
      </c>
    </row>
    <row r="541" spans="1:65" s="13" customFormat="1">
      <c r="B541" s="199"/>
      <c r="C541" s="200"/>
      <c r="D541" s="201" t="s">
        <v>155</v>
      </c>
      <c r="E541" s="202" t="s">
        <v>1</v>
      </c>
      <c r="F541" s="203" t="s">
        <v>1111</v>
      </c>
      <c r="G541" s="200"/>
      <c r="H541" s="204">
        <v>1</v>
      </c>
      <c r="I541" s="205"/>
      <c r="J541" s="200"/>
      <c r="K541" s="200"/>
      <c r="L541" s="206"/>
      <c r="M541" s="207"/>
      <c r="N541" s="208"/>
      <c r="O541" s="208"/>
      <c r="P541" s="208"/>
      <c r="Q541" s="208"/>
      <c r="R541" s="208"/>
      <c r="S541" s="208"/>
      <c r="T541" s="209"/>
      <c r="AT541" s="210" t="s">
        <v>155</v>
      </c>
      <c r="AU541" s="210" t="s">
        <v>87</v>
      </c>
      <c r="AV541" s="13" t="s">
        <v>87</v>
      </c>
      <c r="AW541" s="13" t="s">
        <v>34</v>
      </c>
      <c r="AX541" s="13" t="s">
        <v>77</v>
      </c>
      <c r="AY541" s="210" t="s">
        <v>145</v>
      </c>
    </row>
    <row r="542" spans="1:65" s="14" customFormat="1">
      <c r="B542" s="211"/>
      <c r="C542" s="212"/>
      <c r="D542" s="201" t="s">
        <v>155</v>
      </c>
      <c r="E542" s="213" t="s">
        <v>1</v>
      </c>
      <c r="F542" s="214" t="s">
        <v>173</v>
      </c>
      <c r="G542" s="212"/>
      <c r="H542" s="215">
        <v>4.84</v>
      </c>
      <c r="I542" s="216"/>
      <c r="J542" s="212"/>
      <c r="K542" s="212"/>
      <c r="L542" s="217"/>
      <c r="M542" s="218"/>
      <c r="N542" s="219"/>
      <c r="O542" s="219"/>
      <c r="P542" s="219"/>
      <c r="Q542" s="219"/>
      <c r="R542" s="219"/>
      <c r="S542" s="219"/>
      <c r="T542" s="220"/>
      <c r="AT542" s="221" t="s">
        <v>155</v>
      </c>
      <c r="AU542" s="221" t="s">
        <v>87</v>
      </c>
      <c r="AV542" s="14" t="s">
        <v>153</v>
      </c>
      <c r="AW542" s="14" t="s">
        <v>34</v>
      </c>
      <c r="AX542" s="14" t="s">
        <v>85</v>
      </c>
      <c r="AY542" s="221" t="s">
        <v>145</v>
      </c>
    </row>
    <row r="543" spans="1:65" s="2" customFormat="1" ht="24.2" customHeight="1">
      <c r="A543" s="34"/>
      <c r="B543" s="35"/>
      <c r="C543" s="233" t="s">
        <v>1176</v>
      </c>
      <c r="D543" s="233" t="s">
        <v>255</v>
      </c>
      <c r="E543" s="234" t="s">
        <v>1177</v>
      </c>
      <c r="F543" s="235" t="s">
        <v>1178</v>
      </c>
      <c r="G543" s="236" t="s">
        <v>159</v>
      </c>
      <c r="H543" s="237">
        <v>5.3239999999999998</v>
      </c>
      <c r="I543" s="238"/>
      <c r="J543" s="239">
        <f>ROUND(I543*H543,2)</f>
        <v>0</v>
      </c>
      <c r="K543" s="235" t="s">
        <v>152</v>
      </c>
      <c r="L543" s="240"/>
      <c r="M543" s="241" t="s">
        <v>1</v>
      </c>
      <c r="N543" s="242" t="s">
        <v>42</v>
      </c>
      <c r="O543" s="71"/>
      <c r="P543" s="195">
        <f>O543*H543</f>
        <v>0</v>
      </c>
      <c r="Q543" s="195">
        <v>9.92E-3</v>
      </c>
      <c r="R543" s="195">
        <f>Q543*H543</f>
        <v>5.2814079999999999E-2</v>
      </c>
      <c r="S543" s="195">
        <v>0</v>
      </c>
      <c r="T543" s="196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97" t="s">
        <v>313</v>
      </c>
      <c r="AT543" s="197" t="s">
        <v>255</v>
      </c>
      <c r="AU543" s="197" t="s">
        <v>87</v>
      </c>
      <c r="AY543" s="17" t="s">
        <v>145</v>
      </c>
      <c r="BE543" s="198">
        <f>IF(N543="základní",J543,0)</f>
        <v>0</v>
      </c>
      <c r="BF543" s="198">
        <f>IF(N543="snížená",J543,0)</f>
        <v>0</v>
      </c>
      <c r="BG543" s="198">
        <f>IF(N543="zákl. přenesená",J543,0)</f>
        <v>0</v>
      </c>
      <c r="BH543" s="198">
        <f>IF(N543="sníž. přenesená",J543,0)</f>
        <v>0</v>
      </c>
      <c r="BI543" s="198">
        <f>IF(N543="nulová",J543,0)</f>
        <v>0</v>
      </c>
      <c r="BJ543" s="17" t="s">
        <v>85</v>
      </c>
      <c r="BK543" s="198">
        <f>ROUND(I543*H543,2)</f>
        <v>0</v>
      </c>
      <c r="BL543" s="17" t="s">
        <v>237</v>
      </c>
      <c r="BM543" s="197" t="s">
        <v>1179</v>
      </c>
    </row>
    <row r="544" spans="1:65" s="13" customFormat="1">
      <c r="B544" s="199"/>
      <c r="C544" s="200"/>
      <c r="D544" s="201" t="s">
        <v>155</v>
      </c>
      <c r="E544" s="200"/>
      <c r="F544" s="203" t="s">
        <v>1180</v>
      </c>
      <c r="G544" s="200"/>
      <c r="H544" s="204">
        <v>5.3239999999999998</v>
      </c>
      <c r="I544" s="205"/>
      <c r="J544" s="200"/>
      <c r="K544" s="200"/>
      <c r="L544" s="206"/>
      <c r="M544" s="207"/>
      <c r="N544" s="208"/>
      <c r="O544" s="208"/>
      <c r="P544" s="208"/>
      <c r="Q544" s="208"/>
      <c r="R544" s="208"/>
      <c r="S544" s="208"/>
      <c r="T544" s="209"/>
      <c r="AT544" s="210" t="s">
        <v>155</v>
      </c>
      <c r="AU544" s="210" t="s">
        <v>87</v>
      </c>
      <c r="AV544" s="13" t="s">
        <v>87</v>
      </c>
      <c r="AW544" s="13" t="s">
        <v>4</v>
      </c>
      <c r="AX544" s="13" t="s">
        <v>85</v>
      </c>
      <c r="AY544" s="210" t="s">
        <v>145</v>
      </c>
    </row>
    <row r="545" spans="1:65" s="2" customFormat="1" ht="16.5" customHeight="1">
      <c r="A545" s="34"/>
      <c r="B545" s="35"/>
      <c r="C545" s="186" t="s">
        <v>1181</v>
      </c>
      <c r="D545" s="186" t="s">
        <v>148</v>
      </c>
      <c r="E545" s="187" t="s">
        <v>1182</v>
      </c>
      <c r="F545" s="188" t="s">
        <v>1183</v>
      </c>
      <c r="G545" s="189" t="s">
        <v>164</v>
      </c>
      <c r="H545" s="190">
        <v>18</v>
      </c>
      <c r="I545" s="191"/>
      <c r="J545" s="192">
        <f>ROUND(I545*H545,2)</f>
        <v>0</v>
      </c>
      <c r="K545" s="188" t="s">
        <v>152</v>
      </c>
      <c r="L545" s="39"/>
      <c r="M545" s="193" t="s">
        <v>1</v>
      </c>
      <c r="N545" s="194" t="s">
        <v>42</v>
      </c>
      <c r="O545" s="71"/>
      <c r="P545" s="195">
        <f>O545*H545</f>
        <v>0</v>
      </c>
      <c r="Q545" s="195">
        <v>0</v>
      </c>
      <c r="R545" s="195">
        <f>Q545*H545</f>
        <v>0</v>
      </c>
      <c r="S545" s="195">
        <v>0</v>
      </c>
      <c r="T545" s="196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7" t="s">
        <v>237</v>
      </c>
      <c r="AT545" s="197" t="s">
        <v>148</v>
      </c>
      <c r="AU545" s="197" t="s">
        <v>87</v>
      </c>
      <c r="AY545" s="17" t="s">
        <v>145</v>
      </c>
      <c r="BE545" s="198">
        <f>IF(N545="základní",J545,0)</f>
        <v>0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7" t="s">
        <v>85</v>
      </c>
      <c r="BK545" s="198">
        <f>ROUND(I545*H545,2)</f>
        <v>0</v>
      </c>
      <c r="BL545" s="17" t="s">
        <v>237</v>
      </c>
      <c r="BM545" s="197" t="s">
        <v>1184</v>
      </c>
    </row>
    <row r="546" spans="1:65" s="2" customFormat="1" ht="21.75" customHeight="1">
      <c r="A546" s="34"/>
      <c r="B546" s="35"/>
      <c r="C546" s="186" t="s">
        <v>1185</v>
      </c>
      <c r="D546" s="186" t="s">
        <v>148</v>
      </c>
      <c r="E546" s="187" t="s">
        <v>1186</v>
      </c>
      <c r="F546" s="188" t="s">
        <v>1187</v>
      </c>
      <c r="G546" s="189" t="s">
        <v>164</v>
      </c>
      <c r="H546" s="190">
        <v>9</v>
      </c>
      <c r="I546" s="191"/>
      <c r="J546" s="192">
        <f>ROUND(I546*H546,2)</f>
        <v>0</v>
      </c>
      <c r="K546" s="188" t="s">
        <v>152</v>
      </c>
      <c r="L546" s="39"/>
      <c r="M546" s="193" t="s">
        <v>1</v>
      </c>
      <c r="N546" s="194" t="s">
        <v>42</v>
      </c>
      <c r="O546" s="71"/>
      <c r="P546" s="195">
        <f>O546*H546</f>
        <v>0</v>
      </c>
      <c r="Q546" s="195">
        <v>0</v>
      </c>
      <c r="R546" s="195">
        <f>Q546*H546</f>
        <v>0</v>
      </c>
      <c r="S546" s="195">
        <v>0</v>
      </c>
      <c r="T546" s="196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97" t="s">
        <v>237</v>
      </c>
      <c r="AT546" s="197" t="s">
        <v>148</v>
      </c>
      <c r="AU546" s="197" t="s">
        <v>87</v>
      </c>
      <c r="AY546" s="17" t="s">
        <v>145</v>
      </c>
      <c r="BE546" s="198">
        <f>IF(N546="základní",J546,0)</f>
        <v>0</v>
      </c>
      <c r="BF546" s="198">
        <f>IF(N546="snížená",J546,0)</f>
        <v>0</v>
      </c>
      <c r="BG546" s="198">
        <f>IF(N546="zákl. přenesená",J546,0)</f>
        <v>0</v>
      </c>
      <c r="BH546" s="198">
        <f>IF(N546="sníž. přenesená",J546,0)</f>
        <v>0</v>
      </c>
      <c r="BI546" s="198">
        <f>IF(N546="nulová",J546,0)</f>
        <v>0</v>
      </c>
      <c r="BJ546" s="17" t="s">
        <v>85</v>
      </c>
      <c r="BK546" s="198">
        <f>ROUND(I546*H546,2)</f>
        <v>0</v>
      </c>
      <c r="BL546" s="17" t="s">
        <v>237</v>
      </c>
      <c r="BM546" s="197" t="s">
        <v>1188</v>
      </c>
    </row>
    <row r="547" spans="1:65" s="2" customFormat="1" ht="16.5" customHeight="1">
      <c r="A547" s="34"/>
      <c r="B547" s="35"/>
      <c r="C547" s="186" t="s">
        <v>1189</v>
      </c>
      <c r="D547" s="186" t="s">
        <v>148</v>
      </c>
      <c r="E547" s="187" t="s">
        <v>1190</v>
      </c>
      <c r="F547" s="188" t="s">
        <v>1191</v>
      </c>
      <c r="G547" s="189" t="s">
        <v>164</v>
      </c>
      <c r="H547" s="190">
        <v>2</v>
      </c>
      <c r="I547" s="191"/>
      <c r="J547" s="192">
        <f>ROUND(I547*H547,2)</f>
        <v>0</v>
      </c>
      <c r="K547" s="188" t="s">
        <v>152</v>
      </c>
      <c r="L547" s="39"/>
      <c r="M547" s="193" t="s">
        <v>1</v>
      </c>
      <c r="N547" s="194" t="s">
        <v>42</v>
      </c>
      <c r="O547" s="71"/>
      <c r="P547" s="195">
        <f>O547*H547</f>
        <v>0</v>
      </c>
      <c r="Q547" s="195">
        <v>0</v>
      </c>
      <c r="R547" s="195">
        <f>Q547*H547</f>
        <v>0</v>
      </c>
      <c r="S547" s="195">
        <v>0</v>
      </c>
      <c r="T547" s="196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7" t="s">
        <v>237</v>
      </c>
      <c r="AT547" s="197" t="s">
        <v>148</v>
      </c>
      <c r="AU547" s="197" t="s">
        <v>87</v>
      </c>
      <c r="AY547" s="17" t="s">
        <v>145</v>
      </c>
      <c r="BE547" s="198">
        <f>IF(N547="základní",J547,0)</f>
        <v>0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7" t="s">
        <v>85</v>
      </c>
      <c r="BK547" s="198">
        <f>ROUND(I547*H547,2)</f>
        <v>0</v>
      </c>
      <c r="BL547" s="17" t="s">
        <v>237</v>
      </c>
      <c r="BM547" s="197" t="s">
        <v>1192</v>
      </c>
    </row>
    <row r="548" spans="1:65" s="2" customFormat="1" ht="24.2" customHeight="1">
      <c r="A548" s="34"/>
      <c r="B548" s="35"/>
      <c r="C548" s="186" t="s">
        <v>1193</v>
      </c>
      <c r="D548" s="186" t="s">
        <v>148</v>
      </c>
      <c r="E548" s="187" t="s">
        <v>1194</v>
      </c>
      <c r="F548" s="188" t="s">
        <v>1195</v>
      </c>
      <c r="G548" s="189" t="s">
        <v>159</v>
      </c>
      <c r="H548" s="190">
        <v>90.16</v>
      </c>
      <c r="I548" s="191"/>
      <c r="J548" s="192">
        <f>ROUND(I548*H548,2)</f>
        <v>0</v>
      </c>
      <c r="K548" s="188" t="s">
        <v>152</v>
      </c>
      <c r="L548" s="39"/>
      <c r="M548" s="193" t="s">
        <v>1</v>
      </c>
      <c r="N548" s="194" t="s">
        <v>42</v>
      </c>
      <c r="O548" s="71"/>
      <c r="P548" s="195">
        <f>O548*H548</f>
        <v>0</v>
      </c>
      <c r="Q548" s="195">
        <v>5.0000000000000002E-5</v>
      </c>
      <c r="R548" s="195">
        <f>Q548*H548</f>
        <v>4.5079999999999999E-3</v>
      </c>
      <c r="S548" s="195">
        <v>0</v>
      </c>
      <c r="T548" s="196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97" t="s">
        <v>237</v>
      </c>
      <c r="AT548" s="197" t="s">
        <v>148</v>
      </c>
      <c r="AU548" s="197" t="s">
        <v>87</v>
      </c>
      <c r="AY548" s="17" t="s">
        <v>145</v>
      </c>
      <c r="BE548" s="198">
        <f>IF(N548="základní",J548,0)</f>
        <v>0</v>
      </c>
      <c r="BF548" s="198">
        <f>IF(N548="snížená",J548,0)</f>
        <v>0</v>
      </c>
      <c r="BG548" s="198">
        <f>IF(N548="zákl. přenesená",J548,0)</f>
        <v>0</v>
      </c>
      <c r="BH548" s="198">
        <f>IF(N548="sníž. přenesená",J548,0)</f>
        <v>0</v>
      </c>
      <c r="BI548" s="198">
        <f>IF(N548="nulová",J548,0)</f>
        <v>0</v>
      </c>
      <c r="BJ548" s="17" t="s">
        <v>85</v>
      </c>
      <c r="BK548" s="198">
        <f>ROUND(I548*H548,2)</f>
        <v>0</v>
      </c>
      <c r="BL548" s="17" t="s">
        <v>237</v>
      </c>
      <c r="BM548" s="197" t="s">
        <v>1196</v>
      </c>
    </row>
    <row r="549" spans="1:65" s="2" customFormat="1" ht="24.2" customHeight="1">
      <c r="A549" s="34"/>
      <c r="B549" s="35"/>
      <c r="C549" s="186" t="s">
        <v>1197</v>
      </c>
      <c r="D549" s="186" t="s">
        <v>148</v>
      </c>
      <c r="E549" s="187" t="s">
        <v>1198</v>
      </c>
      <c r="F549" s="188" t="s">
        <v>1199</v>
      </c>
      <c r="G549" s="189" t="s">
        <v>495</v>
      </c>
      <c r="H549" s="247"/>
      <c r="I549" s="191"/>
      <c r="J549" s="192">
        <f>ROUND(I549*H549,2)</f>
        <v>0</v>
      </c>
      <c r="K549" s="188" t="s">
        <v>152</v>
      </c>
      <c r="L549" s="39"/>
      <c r="M549" s="193" t="s">
        <v>1</v>
      </c>
      <c r="N549" s="194" t="s">
        <v>42</v>
      </c>
      <c r="O549" s="71"/>
      <c r="P549" s="195">
        <f>O549*H549</f>
        <v>0</v>
      </c>
      <c r="Q549" s="195">
        <v>0</v>
      </c>
      <c r="R549" s="195">
        <f>Q549*H549</f>
        <v>0</v>
      </c>
      <c r="S549" s="195">
        <v>0</v>
      </c>
      <c r="T549" s="196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7" t="s">
        <v>237</v>
      </c>
      <c r="AT549" s="197" t="s">
        <v>148</v>
      </c>
      <c r="AU549" s="197" t="s">
        <v>87</v>
      </c>
      <c r="AY549" s="17" t="s">
        <v>145</v>
      </c>
      <c r="BE549" s="198">
        <f>IF(N549="základní",J549,0)</f>
        <v>0</v>
      </c>
      <c r="BF549" s="198">
        <f>IF(N549="snížená",J549,0)</f>
        <v>0</v>
      </c>
      <c r="BG549" s="198">
        <f>IF(N549="zákl. přenesená",J549,0)</f>
        <v>0</v>
      </c>
      <c r="BH549" s="198">
        <f>IF(N549="sníž. přenesená",J549,0)</f>
        <v>0</v>
      </c>
      <c r="BI549" s="198">
        <f>IF(N549="nulová",J549,0)</f>
        <v>0</v>
      </c>
      <c r="BJ549" s="17" t="s">
        <v>85</v>
      </c>
      <c r="BK549" s="198">
        <f>ROUND(I549*H549,2)</f>
        <v>0</v>
      </c>
      <c r="BL549" s="17" t="s">
        <v>237</v>
      </c>
      <c r="BM549" s="197" t="s">
        <v>1200</v>
      </c>
    </row>
    <row r="550" spans="1:65" s="12" customFormat="1" ht="22.9" customHeight="1">
      <c r="B550" s="170"/>
      <c r="C550" s="171"/>
      <c r="D550" s="172" t="s">
        <v>76</v>
      </c>
      <c r="E550" s="184" t="s">
        <v>1201</v>
      </c>
      <c r="F550" s="184" t="s">
        <v>1202</v>
      </c>
      <c r="G550" s="171"/>
      <c r="H550" s="171"/>
      <c r="I550" s="174"/>
      <c r="J550" s="185">
        <f>BK550</f>
        <v>0</v>
      </c>
      <c r="K550" s="171"/>
      <c r="L550" s="176"/>
      <c r="M550" s="177"/>
      <c r="N550" s="178"/>
      <c r="O550" s="178"/>
      <c r="P550" s="179">
        <f>SUM(P551:P570)</f>
        <v>0</v>
      </c>
      <c r="Q550" s="178"/>
      <c r="R550" s="179">
        <f>SUM(R551:R570)</f>
        <v>1.4239780999999998</v>
      </c>
      <c r="S550" s="178"/>
      <c r="T550" s="180">
        <f>SUM(T551:T570)</f>
        <v>0</v>
      </c>
      <c r="AR550" s="181" t="s">
        <v>87</v>
      </c>
      <c r="AT550" s="182" t="s">
        <v>76</v>
      </c>
      <c r="AU550" s="182" t="s">
        <v>85</v>
      </c>
      <c r="AY550" s="181" t="s">
        <v>145</v>
      </c>
      <c r="BK550" s="183">
        <f>SUM(BK551:BK570)</f>
        <v>0</v>
      </c>
    </row>
    <row r="551" spans="1:65" s="2" customFormat="1" ht="24.2" customHeight="1">
      <c r="A551" s="34"/>
      <c r="B551" s="35"/>
      <c r="C551" s="186" t="s">
        <v>1203</v>
      </c>
      <c r="D551" s="186" t="s">
        <v>148</v>
      </c>
      <c r="E551" s="187" t="s">
        <v>1204</v>
      </c>
      <c r="F551" s="188" t="s">
        <v>1205</v>
      </c>
      <c r="G551" s="189" t="s">
        <v>159</v>
      </c>
      <c r="H551" s="190">
        <v>1.78</v>
      </c>
      <c r="I551" s="191"/>
      <c r="J551" s="192">
        <f>ROUND(I551*H551,2)</f>
        <v>0</v>
      </c>
      <c r="K551" s="188" t="s">
        <v>152</v>
      </c>
      <c r="L551" s="39"/>
      <c r="M551" s="193" t="s">
        <v>1</v>
      </c>
      <c r="N551" s="194" t="s">
        <v>42</v>
      </c>
      <c r="O551" s="71"/>
      <c r="P551" s="195">
        <f>O551*H551</f>
        <v>0</v>
      </c>
      <c r="Q551" s="195">
        <v>2.0000000000000002E-5</v>
      </c>
      <c r="R551" s="195">
        <f>Q551*H551</f>
        <v>3.5600000000000005E-5</v>
      </c>
      <c r="S551" s="195">
        <v>0</v>
      </c>
      <c r="T551" s="196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7" t="s">
        <v>237</v>
      </c>
      <c r="AT551" s="197" t="s">
        <v>148</v>
      </c>
      <c r="AU551" s="197" t="s">
        <v>87</v>
      </c>
      <c r="AY551" s="17" t="s">
        <v>145</v>
      </c>
      <c r="BE551" s="198">
        <f>IF(N551="základní",J551,0)</f>
        <v>0</v>
      </c>
      <c r="BF551" s="198">
        <f>IF(N551="snížená",J551,0)</f>
        <v>0</v>
      </c>
      <c r="BG551" s="198">
        <f>IF(N551="zákl. přenesená",J551,0)</f>
        <v>0</v>
      </c>
      <c r="BH551" s="198">
        <f>IF(N551="sníž. přenesená",J551,0)</f>
        <v>0</v>
      </c>
      <c r="BI551" s="198">
        <f>IF(N551="nulová",J551,0)</f>
        <v>0</v>
      </c>
      <c r="BJ551" s="17" t="s">
        <v>85</v>
      </c>
      <c r="BK551" s="198">
        <f>ROUND(I551*H551,2)</f>
        <v>0</v>
      </c>
      <c r="BL551" s="17" t="s">
        <v>237</v>
      </c>
      <c r="BM551" s="197" t="s">
        <v>1206</v>
      </c>
    </row>
    <row r="552" spans="1:65" s="13" customFormat="1">
      <c r="B552" s="199"/>
      <c r="C552" s="200"/>
      <c r="D552" s="201" t="s">
        <v>155</v>
      </c>
      <c r="E552" s="202" t="s">
        <v>1</v>
      </c>
      <c r="F552" s="203" t="s">
        <v>1207</v>
      </c>
      <c r="G552" s="200"/>
      <c r="H552" s="204">
        <v>1.78</v>
      </c>
      <c r="I552" s="205"/>
      <c r="J552" s="200"/>
      <c r="K552" s="200"/>
      <c r="L552" s="206"/>
      <c r="M552" s="207"/>
      <c r="N552" s="208"/>
      <c r="O552" s="208"/>
      <c r="P552" s="208"/>
      <c r="Q552" s="208"/>
      <c r="R552" s="208"/>
      <c r="S552" s="208"/>
      <c r="T552" s="209"/>
      <c r="AT552" s="210" t="s">
        <v>155</v>
      </c>
      <c r="AU552" s="210" t="s">
        <v>87</v>
      </c>
      <c r="AV552" s="13" t="s">
        <v>87</v>
      </c>
      <c r="AW552" s="13" t="s">
        <v>34</v>
      </c>
      <c r="AX552" s="13" t="s">
        <v>85</v>
      </c>
      <c r="AY552" s="210" t="s">
        <v>145</v>
      </c>
    </row>
    <row r="553" spans="1:65" s="2" customFormat="1" ht="24.2" customHeight="1">
      <c r="A553" s="34"/>
      <c r="B553" s="35"/>
      <c r="C553" s="186" t="s">
        <v>1208</v>
      </c>
      <c r="D553" s="186" t="s">
        <v>148</v>
      </c>
      <c r="E553" s="187" t="s">
        <v>1209</v>
      </c>
      <c r="F553" s="188" t="s">
        <v>1210</v>
      </c>
      <c r="G553" s="189" t="s">
        <v>159</v>
      </c>
      <c r="H553" s="190">
        <v>1.78</v>
      </c>
      <c r="I553" s="191"/>
      <c r="J553" s="192">
        <f t="shared" ref="J553:J562" si="70">ROUND(I553*H553,2)</f>
        <v>0</v>
      </c>
      <c r="K553" s="188" t="s">
        <v>152</v>
      </c>
      <c r="L553" s="39"/>
      <c r="M553" s="193" t="s">
        <v>1</v>
      </c>
      <c r="N553" s="194" t="s">
        <v>42</v>
      </c>
      <c r="O553" s="71"/>
      <c r="P553" s="195">
        <f t="shared" ref="P553:P562" si="71">O553*H553</f>
        <v>0</v>
      </c>
      <c r="Q553" s="195">
        <v>1.2999999999999999E-4</v>
      </c>
      <c r="R553" s="195">
        <f t="shared" ref="R553:R562" si="72">Q553*H553</f>
        <v>2.3139999999999999E-4</v>
      </c>
      <c r="S553" s="195">
        <v>0</v>
      </c>
      <c r="T553" s="196">
        <f t="shared" ref="T553:T562" si="73"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7" t="s">
        <v>237</v>
      </c>
      <c r="AT553" s="197" t="s">
        <v>148</v>
      </c>
      <c r="AU553" s="197" t="s">
        <v>87</v>
      </c>
      <c r="AY553" s="17" t="s">
        <v>145</v>
      </c>
      <c r="BE553" s="198">
        <f t="shared" ref="BE553:BE562" si="74">IF(N553="základní",J553,0)</f>
        <v>0</v>
      </c>
      <c r="BF553" s="198">
        <f t="shared" ref="BF553:BF562" si="75">IF(N553="snížená",J553,0)</f>
        <v>0</v>
      </c>
      <c r="BG553" s="198">
        <f t="shared" ref="BG553:BG562" si="76">IF(N553="zákl. přenesená",J553,0)</f>
        <v>0</v>
      </c>
      <c r="BH553" s="198">
        <f t="shared" ref="BH553:BH562" si="77">IF(N553="sníž. přenesená",J553,0)</f>
        <v>0</v>
      </c>
      <c r="BI553" s="198">
        <f t="shared" ref="BI553:BI562" si="78">IF(N553="nulová",J553,0)</f>
        <v>0</v>
      </c>
      <c r="BJ553" s="17" t="s">
        <v>85</v>
      </c>
      <c r="BK553" s="198">
        <f t="shared" ref="BK553:BK562" si="79">ROUND(I553*H553,2)</f>
        <v>0</v>
      </c>
      <c r="BL553" s="17" t="s">
        <v>237</v>
      </c>
      <c r="BM553" s="197" t="s">
        <v>1211</v>
      </c>
    </row>
    <row r="554" spans="1:65" s="2" customFormat="1" ht="24.2" customHeight="1">
      <c r="A554" s="34"/>
      <c r="B554" s="35"/>
      <c r="C554" s="186" t="s">
        <v>1212</v>
      </c>
      <c r="D554" s="186" t="s">
        <v>148</v>
      </c>
      <c r="E554" s="187" t="s">
        <v>1213</v>
      </c>
      <c r="F554" s="188" t="s">
        <v>1214</v>
      </c>
      <c r="G554" s="189" t="s">
        <v>159</v>
      </c>
      <c r="H554" s="190">
        <v>1.78</v>
      </c>
      <c r="I554" s="191"/>
      <c r="J554" s="192">
        <f t="shared" si="70"/>
        <v>0</v>
      </c>
      <c r="K554" s="188" t="s">
        <v>152</v>
      </c>
      <c r="L554" s="39"/>
      <c r="M554" s="193" t="s">
        <v>1</v>
      </c>
      <c r="N554" s="194" t="s">
        <v>42</v>
      </c>
      <c r="O554" s="71"/>
      <c r="P554" s="195">
        <f t="shared" si="71"/>
        <v>0</v>
      </c>
      <c r="Q554" s="195">
        <v>1.2E-4</v>
      </c>
      <c r="R554" s="195">
        <f t="shared" si="72"/>
        <v>2.1360000000000001E-4</v>
      </c>
      <c r="S554" s="195">
        <v>0</v>
      </c>
      <c r="T554" s="196">
        <f t="shared" si="73"/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7" t="s">
        <v>237</v>
      </c>
      <c r="AT554" s="197" t="s">
        <v>148</v>
      </c>
      <c r="AU554" s="197" t="s">
        <v>87</v>
      </c>
      <c r="AY554" s="17" t="s">
        <v>145</v>
      </c>
      <c r="BE554" s="198">
        <f t="shared" si="74"/>
        <v>0</v>
      </c>
      <c r="BF554" s="198">
        <f t="shared" si="75"/>
        <v>0</v>
      </c>
      <c r="BG554" s="198">
        <f t="shared" si="76"/>
        <v>0</v>
      </c>
      <c r="BH554" s="198">
        <f t="shared" si="77"/>
        <v>0</v>
      </c>
      <c r="BI554" s="198">
        <f t="shared" si="78"/>
        <v>0</v>
      </c>
      <c r="BJ554" s="17" t="s">
        <v>85</v>
      </c>
      <c r="BK554" s="198">
        <f t="shared" si="79"/>
        <v>0</v>
      </c>
      <c r="BL554" s="17" t="s">
        <v>237</v>
      </c>
      <c r="BM554" s="197" t="s">
        <v>1215</v>
      </c>
    </row>
    <row r="555" spans="1:65" s="2" customFormat="1" ht="24.2" customHeight="1">
      <c r="A555" s="34"/>
      <c r="B555" s="35"/>
      <c r="C555" s="186" t="s">
        <v>1216</v>
      </c>
      <c r="D555" s="186" t="s">
        <v>148</v>
      </c>
      <c r="E555" s="187" t="s">
        <v>1217</v>
      </c>
      <c r="F555" s="188" t="s">
        <v>1218</v>
      </c>
      <c r="G555" s="189" t="s">
        <v>159</v>
      </c>
      <c r="H555" s="190">
        <v>15</v>
      </c>
      <c r="I555" s="191"/>
      <c r="J555" s="192">
        <f t="shared" si="70"/>
        <v>0</v>
      </c>
      <c r="K555" s="188" t="s">
        <v>152</v>
      </c>
      <c r="L555" s="39"/>
      <c r="M555" s="193" t="s">
        <v>1</v>
      </c>
      <c r="N555" s="194" t="s">
        <v>42</v>
      </c>
      <c r="O555" s="71"/>
      <c r="P555" s="195">
        <f t="shared" si="71"/>
        <v>0</v>
      </c>
      <c r="Q555" s="195">
        <v>6.0000000000000002E-5</v>
      </c>
      <c r="R555" s="195">
        <f t="shared" si="72"/>
        <v>8.9999999999999998E-4</v>
      </c>
      <c r="S555" s="195">
        <v>0</v>
      </c>
      <c r="T555" s="196">
        <f t="shared" si="73"/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7" t="s">
        <v>237</v>
      </c>
      <c r="AT555" s="197" t="s">
        <v>148</v>
      </c>
      <c r="AU555" s="197" t="s">
        <v>87</v>
      </c>
      <c r="AY555" s="17" t="s">
        <v>145</v>
      </c>
      <c r="BE555" s="198">
        <f t="shared" si="74"/>
        <v>0</v>
      </c>
      <c r="BF555" s="198">
        <f t="shared" si="75"/>
        <v>0</v>
      </c>
      <c r="BG555" s="198">
        <f t="shared" si="76"/>
        <v>0</v>
      </c>
      <c r="BH555" s="198">
        <f t="shared" si="77"/>
        <v>0</v>
      </c>
      <c r="BI555" s="198">
        <f t="shared" si="78"/>
        <v>0</v>
      </c>
      <c r="BJ555" s="17" t="s">
        <v>85</v>
      </c>
      <c r="BK555" s="198">
        <f t="shared" si="79"/>
        <v>0</v>
      </c>
      <c r="BL555" s="17" t="s">
        <v>237</v>
      </c>
      <c r="BM555" s="197" t="s">
        <v>1219</v>
      </c>
    </row>
    <row r="556" spans="1:65" s="2" customFormat="1" ht="16.5" customHeight="1">
      <c r="A556" s="34"/>
      <c r="B556" s="35"/>
      <c r="C556" s="186" t="s">
        <v>1220</v>
      </c>
      <c r="D556" s="186" t="s">
        <v>148</v>
      </c>
      <c r="E556" s="187" t="s">
        <v>1221</v>
      </c>
      <c r="F556" s="188" t="s">
        <v>1222</v>
      </c>
      <c r="G556" s="189" t="s">
        <v>159</v>
      </c>
      <c r="H556" s="190">
        <v>15</v>
      </c>
      <c r="I556" s="191"/>
      <c r="J556" s="192">
        <f t="shared" si="70"/>
        <v>0</v>
      </c>
      <c r="K556" s="188" t="s">
        <v>152</v>
      </c>
      <c r="L556" s="39"/>
      <c r="M556" s="193" t="s">
        <v>1</v>
      </c>
      <c r="N556" s="194" t="s">
        <v>42</v>
      </c>
      <c r="O556" s="71"/>
      <c r="P556" s="195">
        <f t="shared" si="71"/>
        <v>0</v>
      </c>
      <c r="Q556" s="195">
        <v>6.9999999999999994E-5</v>
      </c>
      <c r="R556" s="195">
        <f t="shared" si="72"/>
        <v>1.0499999999999999E-3</v>
      </c>
      <c r="S556" s="195">
        <v>0</v>
      </c>
      <c r="T556" s="196">
        <f t="shared" si="73"/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7" t="s">
        <v>237</v>
      </c>
      <c r="AT556" s="197" t="s">
        <v>148</v>
      </c>
      <c r="AU556" s="197" t="s">
        <v>87</v>
      </c>
      <c r="AY556" s="17" t="s">
        <v>145</v>
      </c>
      <c r="BE556" s="198">
        <f t="shared" si="74"/>
        <v>0</v>
      </c>
      <c r="BF556" s="198">
        <f t="shared" si="75"/>
        <v>0</v>
      </c>
      <c r="BG556" s="198">
        <f t="shared" si="76"/>
        <v>0</v>
      </c>
      <c r="BH556" s="198">
        <f t="shared" si="77"/>
        <v>0</v>
      </c>
      <c r="BI556" s="198">
        <f t="shared" si="78"/>
        <v>0</v>
      </c>
      <c r="BJ556" s="17" t="s">
        <v>85</v>
      </c>
      <c r="BK556" s="198">
        <f t="shared" si="79"/>
        <v>0</v>
      </c>
      <c r="BL556" s="17" t="s">
        <v>237</v>
      </c>
      <c r="BM556" s="197" t="s">
        <v>1223</v>
      </c>
    </row>
    <row r="557" spans="1:65" s="2" customFormat="1" ht="24.2" customHeight="1">
      <c r="A557" s="34"/>
      <c r="B557" s="35"/>
      <c r="C557" s="186" t="s">
        <v>1224</v>
      </c>
      <c r="D557" s="186" t="s">
        <v>148</v>
      </c>
      <c r="E557" s="187" t="s">
        <v>1225</v>
      </c>
      <c r="F557" s="188" t="s">
        <v>1226</v>
      </c>
      <c r="G557" s="189" t="s">
        <v>159</v>
      </c>
      <c r="H557" s="190">
        <v>15</v>
      </c>
      <c r="I557" s="191"/>
      <c r="J557" s="192">
        <f t="shared" si="70"/>
        <v>0</v>
      </c>
      <c r="K557" s="188" t="s">
        <v>152</v>
      </c>
      <c r="L557" s="39"/>
      <c r="M557" s="193" t="s">
        <v>1</v>
      </c>
      <c r="N557" s="194" t="s">
        <v>42</v>
      </c>
      <c r="O557" s="71"/>
      <c r="P557" s="195">
        <f t="shared" si="71"/>
        <v>0</v>
      </c>
      <c r="Q557" s="195">
        <v>8.0000000000000007E-5</v>
      </c>
      <c r="R557" s="195">
        <f t="shared" si="72"/>
        <v>1.2000000000000001E-3</v>
      </c>
      <c r="S557" s="195">
        <v>0</v>
      </c>
      <c r="T557" s="196">
        <f t="shared" si="73"/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7" t="s">
        <v>237</v>
      </c>
      <c r="AT557" s="197" t="s">
        <v>148</v>
      </c>
      <c r="AU557" s="197" t="s">
        <v>87</v>
      </c>
      <c r="AY557" s="17" t="s">
        <v>145</v>
      </c>
      <c r="BE557" s="198">
        <f t="shared" si="74"/>
        <v>0</v>
      </c>
      <c r="BF557" s="198">
        <f t="shared" si="75"/>
        <v>0</v>
      </c>
      <c r="BG557" s="198">
        <f t="shared" si="76"/>
        <v>0</v>
      </c>
      <c r="BH557" s="198">
        <f t="shared" si="77"/>
        <v>0</v>
      </c>
      <c r="BI557" s="198">
        <f t="shared" si="78"/>
        <v>0</v>
      </c>
      <c r="BJ557" s="17" t="s">
        <v>85</v>
      </c>
      <c r="BK557" s="198">
        <f t="shared" si="79"/>
        <v>0</v>
      </c>
      <c r="BL557" s="17" t="s">
        <v>237</v>
      </c>
      <c r="BM557" s="197" t="s">
        <v>1227</v>
      </c>
    </row>
    <row r="558" spans="1:65" s="2" customFormat="1" ht="16.5" customHeight="1">
      <c r="A558" s="34"/>
      <c r="B558" s="35"/>
      <c r="C558" s="186" t="s">
        <v>1228</v>
      </c>
      <c r="D558" s="186" t="s">
        <v>148</v>
      </c>
      <c r="E558" s="187" t="s">
        <v>1229</v>
      </c>
      <c r="F558" s="188" t="s">
        <v>1230</v>
      </c>
      <c r="G558" s="189" t="s">
        <v>159</v>
      </c>
      <c r="H558" s="190">
        <v>15</v>
      </c>
      <c r="I558" s="191"/>
      <c r="J558" s="192">
        <f t="shared" si="70"/>
        <v>0</v>
      </c>
      <c r="K558" s="188" t="s">
        <v>152</v>
      </c>
      <c r="L558" s="39"/>
      <c r="M558" s="193" t="s">
        <v>1</v>
      </c>
      <c r="N558" s="194" t="s">
        <v>42</v>
      </c>
      <c r="O558" s="71"/>
      <c r="P558" s="195">
        <f t="shared" si="71"/>
        <v>0</v>
      </c>
      <c r="Q558" s="195">
        <v>0</v>
      </c>
      <c r="R558" s="195">
        <f t="shared" si="72"/>
        <v>0</v>
      </c>
      <c r="S558" s="195">
        <v>0</v>
      </c>
      <c r="T558" s="196">
        <f t="shared" si="73"/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97" t="s">
        <v>237</v>
      </c>
      <c r="AT558" s="197" t="s">
        <v>148</v>
      </c>
      <c r="AU558" s="197" t="s">
        <v>87</v>
      </c>
      <c r="AY558" s="17" t="s">
        <v>145</v>
      </c>
      <c r="BE558" s="198">
        <f t="shared" si="74"/>
        <v>0</v>
      </c>
      <c r="BF558" s="198">
        <f t="shared" si="75"/>
        <v>0</v>
      </c>
      <c r="BG558" s="198">
        <f t="shared" si="76"/>
        <v>0</v>
      </c>
      <c r="BH558" s="198">
        <f t="shared" si="77"/>
        <v>0</v>
      </c>
      <c r="BI558" s="198">
        <f t="shared" si="78"/>
        <v>0</v>
      </c>
      <c r="BJ558" s="17" t="s">
        <v>85</v>
      </c>
      <c r="BK558" s="198">
        <f t="shared" si="79"/>
        <v>0</v>
      </c>
      <c r="BL558" s="17" t="s">
        <v>237</v>
      </c>
      <c r="BM558" s="197" t="s">
        <v>1231</v>
      </c>
    </row>
    <row r="559" spans="1:65" s="2" customFormat="1" ht="24.2" customHeight="1">
      <c r="A559" s="34"/>
      <c r="B559" s="35"/>
      <c r="C559" s="186" t="s">
        <v>1232</v>
      </c>
      <c r="D559" s="186" t="s">
        <v>148</v>
      </c>
      <c r="E559" s="187" t="s">
        <v>1233</v>
      </c>
      <c r="F559" s="188" t="s">
        <v>1234</v>
      </c>
      <c r="G559" s="189" t="s">
        <v>159</v>
      </c>
      <c r="H559" s="190">
        <v>15</v>
      </c>
      <c r="I559" s="191"/>
      <c r="J559" s="192">
        <f t="shared" si="70"/>
        <v>0</v>
      </c>
      <c r="K559" s="188" t="s">
        <v>152</v>
      </c>
      <c r="L559" s="39"/>
      <c r="M559" s="193" t="s">
        <v>1</v>
      </c>
      <c r="N559" s="194" t="s">
        <v>42</v>
      </c>
      <c r="O559" s="71"/>
      <c r="P559" s="195">
        <f t="shared" si="71"/>
        <v>0</v>
      </c>
      <c r="Q559" s="195">
        <v>1.3999999999999999E-4</v>
      </c>
      <c r="R559" s="195">
        <f t="shared" si="72"/>
        <v>2.0999999999999999E-3</v>
      </c>
      <c r="S559" s="195">
        <v>0</v>
      </c>
      <c r="T559" s="196">
        <f t="shared" si="73"/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7" t="s">
        <v>237</v>
      </c>
      <c r="AT559" s="197" t="s">
        <v>148</v>
      </c>
      <c r="AU559" s="197" t="s">
        <v>87</v>
      </c>
      <c r="AY559" s="17" t="s">
        <v>145</v>
      </c>
      <c r="BE559" s="198">
        <f t="shared" si="74"/>
        <v>0</v>
      </c>
      <c r="BF559" s="198">
        <f t="shared" si="75"/>
        <v>0</v>
      </c>
      <c r="BG559" s="198">
        <f t="shared" si="76"/>
        <v>0</v>
      </c>
      <c r="BH559" s="198">
        <f t="shared" si="77"/>
        <v>0</v>
      </c>
      <c r="BI559" s="198">
        <f t="shared" si="78"/>
        <v>0</v>
      </c>
      <c r="BJ559" s="17" t="s">
        <v>85</v>
      </c>
      <c r="BK559" s="198">
        <f t="shared" si="79"/>
        <v>0</v>
      </c>
      <c r="BL559" s="17" t="s">
        <v>237</v>
      </c>
      <c r="BM559" s="197" t="s">
        <v>1235</v>
      </c>
    </row>
    <row r="560" spans="1:65" s="2" customFormat="1" ht="24.2" customHeight="1">
      <c r="A560" s="34"/>
      <c r="B560" s="35"/>
      <c r="C560" s="186" t="s">
        <v>1236</v>
      </c>
      <c r="D560" s="186" t="s">
        <v>148</v>
      </c>
      <c r="E560" s="187" t="s">
        <v>1237</v>
      </c>
      <c r="F560" s="188" t="s">
        <v>1238</v>
      </c>
      <c r="G560" s="189" t="s">
        <v>159</v>
      </c>
      <c r="H560" s="190">
        <v>15</v>
      </c>
      <c r="I560" s="191"/>
      <c r="J560" s="192">
        <f t="shared" si="70"/>
        <v>0</v>
      </c>
      <c r="K560" s="188" t="s">
        <v>152</v>
      </c>
      <c r="L560" s="39"/>
      <c r="M560" s="193" t="s">
        <v>1</v>
      </c>
      <c r="N560" s="194" t="s">
        <v>42</v>
      </c>
      <c r="O560" s="71"/>
      <c r="P560" s="195">
        <f t="shared" si="71"/>
        <v>0</v>
      </c>
      <c r="Q560" s="195">
        <v>1.2E-4</v>
      </c>
      <c r="R560" s="195">
        <f t="shared" si="72"/>
        <v>1.8E-3</v>
      </c>
      <c r="S560" s="195">
        <v>0</v>
      </c>
      <c r="T560" s="196">
        <f t="shared" si="73"/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7" t="s">
        <v>237</v>
      </c>
      <c r="AT560" s="197" t="s">
        <v>148</v>
      </c>
      <c r="AU560" s="197" t="s">
        <v>87</v>
      </c>
      <c r="AY560" s="17" t="s">
        <v>145</v>
      </c>
      <c r="BE560" s="198">
        <f t="shared" si="74"/>
        <v>0</v>
      </c>
      <c r="BF560" s="198">
        <f t="shared" si="75"/>
        <v>0</v>
      </c>
      <c r="BG560" s="198">
        <f t="shared" si="76"/>
        <v>0</v>
      </c>
      <c r="BH560" s="198">
        <f t="shared" si="77"/>
        <v>0</v>
      </c>
      <c r="BI560" s="198">
        <f t="shared" si="78"/>
        <v>0</v>
      </c>
      <c r="BJ560" s="17" t="s">
        <v>85</v>
      </c>
      <c r="BK560" s="198">
        <f t="shared" si="79"/>
        <v>0</v>
      </c>
      <c r="BL560" s="17" t="s">
        <v>237</v>
      </c>
      <c r="BM560" s="197" t="s">
        <v>1239</v>
      </c>
    </row>
    <row r="561" spans="1:65" s="2" customFormat="1" ht="24.2" customHeight="1">
      <c r="A561" s="34"/>
      <c r="B561" s="35"/>
      <c r="C561" s="186" t="s">
        <v>1240</v>
      </c>
      <c r="D561" s="186" t="s">
        <v>148</v>
      </c>
      <c r="E561" s="187" t="s">
        <v>1241</v>
      </c>
      <c r="F561" s="188" t="s">
        <v>1242</v>
      </c>
      <c r="G561" s="189" t="s">
        <v>159</v>
      </c>
      <c r="H561" s="190">
        <v>15</v>
      </c>
      <c r="I561" s="191"/>
      <c r="J561" s="192">
        <f t="shared" si="70"/>
        <v>0</v>
      </c>
      <c r="K561" s="188" t="s">
        <v>152</v>
      </c>
      <c r="L561" s="39"/>
      <c r="M561" s="193" t="s">
        <v>1</v>
      </c>
      <c r="N561" s="194" t="s">
        <v>42</v>
      </c>
      <c r="O561" s="71"/>
      <c r="P561" s="195">
        <f t="shared" si="71"/>
        <v>0</v>
      </c>
      <c r="Q561" s="195">
        <v>1.2E-4</v>
      </c>
      <c r="R561" s="195">
        <f t="shared" si="72"/>
        <v>1.8E-3</v>
      </c>
      <c r="S561" s="195">
        <v>0</v>
      </c>
      <c r="T561" s="196">
        <f t="shared" si="73"/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97" t="s">
        <v>237</v>
      </c>
      <c r="AT561" s="197" t="s">
        <v>148</v>
      </c>
      <c r="AU561" s="197" t="s">
        <v>87</v>
      </c>
      <c r="AY561" s="17" t="s">
        <v>145</v>
      </c>
      <c r="BE561" s="198">
        <f t="shared" si="74"/>
        <v>0</v>
      </c>
      <c r="BF561" s="198">
        <f t="shared" si="75"/>
        <v>0</v>
      </c>
      <c r="BG561" s="198">
        <f t="shared" si="76"/>
        <v>0</v>
      </c>
      <c r="BH561" s="198">
        <f t="shared" si="77"/>
        <v>0</v>
      </c>
      <c r="BI561" s="198">
        <f t="shared" si="78"/>
        <v>0</v>
      </c>
      <c r="BJ561" s="17" t="s">
        <v>85</v>
      </c>
      <c r="BK561" s="198">
        <f t="shared" si="79"/>
        <v>0</v>
      </c>
      <c r="BL561" s="17" t="s">
        <v>237</v>
      </c>
      <c r="BM561" s="197" t="s">
        <v>1243</v>
      </c>
    </row>
    <row r="562" spans="1:65" s="2" customFormat="1" ht="21.75" customHeight="1">
      <c r="A562" s="34"/>
      <c r="B562" s="35"/>
      <c r="C562" s="186" t="s">
        <v>1244</v>
      </c>
      <c r="D562" s="186" t="s">
        <v>148</v>
      </c>
      <c r="E562" s="187" t="s">
        <v>1245</v>
      </c>
      <c r="F562" s="188" t="s">
        <v>1246</v>
      </c>
      <c r="G562" s="189" t="s">
        <v>159</v>
      </c>
      <c r="H562" s="190">
        <v>123.55</v>
      </c>
      <c r="I562" s="191"/>
      <c r="J562" s="192">
        <f t="shared" si="70"/>
        <v>0</v>
      </c>
      <c r="K562" s="188" t="s">
        <v>152</v>
      </c>
      <c r="L562" s="39"/>
      <c r="M562" s="193" t="s">
        <v>1</v>
      </c>
      <c r="N562" s="194" t="s">
        <v>42</v>
      </c>
      <c r="O562" s="71"/>
      <c r="P562" s="195">
        <f t="shared" si="71"/>
        <v>0</v>
      </c>
      <c r="Q562" s="195">
        <v>0</v>
      </c>
      <c r="R562" s="195">
        <f t="shared" si="72"/>
        <v>0</v>
      </c>
      <c r="S562" s="195">
        <v>0</v>
      </c>
      <c r="T562" s="196">
        <f t="shared" si="73"/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7" t="s">
        <v>237</v>
      </c>
      <c r="AT562" s="197" t="s">
        <v>148</v>
      </c>
      <c r="AU562" s="197" t="s">
        <v>87</v>
      </c>
      <c r="AY562" s="17" t="s">
        <v>145</v>
      </c>
      <c r="BE562" s="198">
        <f t="shared" si="74"/>
        <v>0</v>
      </c>
      <c r="BF562" s="198">
        <f t="shared" si="75"/>
        <v>0</v>
      </c>
      <c r="BG562" s="198">
        <f t="shared" si="76"/>
        <v>0</v>
      </c>
      <c r="BH562" s="198">
        <f t="shared" si="77"/>
        <v>0</v>
      </c>
      <c r="BI562" s="198">
        <f t="shared" si="78"/>
        <v>0</v>
      </c>
      <c r="BJ562" s="17" t="s">
        <v>85</v>
      </c>
      <c r="BK562" s="198">
        <f t="shared" si="79"/>
        <v>0</v>
      </c>
      <c r="BL562" s="17" t="s">
        <v>237</v>
      </c>
      <c r="BM562" s="197" t="s">
        <v>1247</v>
      </c>
    </row>
    <row r="563" spans="1:65" s="13" customFormat="1">
      <c r="B563" s="199"/>
      <c r="C563" s="200"/>
      <c r="D563" s="201" t="s">
        <v>155</v>
      </c>
      <c r="E563" s="202" t="s">
        <v>1</v>
      </c>
      <c r="F563" s="203" t="s">
        <v>196</v>
      </c>
      <c r="G563" s="200"/>
      <c r="H563" s="204">
        <v>123.55</v>
      </c>
      <c r="I563" s="205"/>
      <c r="J563" s="200"/>
      <c r="K563" s="200"/>
      <c r="L563" s="206"/>
      <c r="M563" s="207"/>
      <c r="N563" s="208"/>
      <c r="O563" s="208"/>
      <c r="P563" s="208"/>
      <c r="Q563" s="208"/>
      <c r="R563" s="208"/>
      <c r="S563" s="208"/>
      <c r="T563" s="209"/>
      <c r="AT563" s="210" t="s">
        <v>155</v>
      </c>
      <c r="AU563" s="210" t="s">
        <v>87</v>
      </c>
      <c r="AV563" s="13" t="s">
        <v>87</v>
      </c>
      <c r="AW563" s="13" t="s">
        <v>34</v>
      </c>
      <c r="AX563" s="13" t="s">
        <v>85</v>
      </c>
      <c r="AY563" s="210" t="s">
        <v>145</v>
      </c>
    </row>
    <row r="564" spans="1:65" s="2" customFormat="1" ht="21.75" customHeight="1">
      <c r="A564" s="34"/>
      <c r="B564" s="35"/>
      <c r="C564" s="186" t="s">
        <v>1248</v>
      </c>
      <c r="D564" s="186" t="s">
        <v>148</v>
      </c>
      <c r="E564" s="187" t="s">
        <v>1249</v>
      </c>
      <c r="F564" s="188" t="s">
        <v>1250</v>
      </c>
      <c r="G564" s="189" t="s">
        <v>159</v>
      </c>
      <c r="H564" s="190">
        <v>123.55</v>
      </c>
      <c r="I564" s="191"/>
      <c r="J564" s="192">
        <f>ROUND(I564*H564,2)</f>
        <v>0</v>
      </c>
      <c r="K564" s="188" t="s">
        <v>152</v>
      </c>
      <c r="L564" s="39"/>
      <c r="M564" s="193" t="s">
        <v>1</v>
      </c>
      <c r="N564" s="194" t="s">
        <v>42</v>
      </c>
      <c r="O564" s="71"/>
      <c r="P564" s="195">
        <f>O564*H564</f>
        <v>0</v>
      </c>
      <c r="Q564" s="195">
        <v>0</v>
      </c>
      <c r="R564" s="195">
        <f>Q564*H564</f>
        <v>0</v>
      </c>
      <c r="S564" s="195">
        <v>0</v>
      </c>
      <c r="T564" s="196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7" t="s">
        <v>237</v>
      </c>
      <c r="AT564" s="197" t="s">
        <v>148</v>
      </c>
      <c r="AU564" s="197" t="s">
        <v>87</v>
      </c>
      <c r="AY564" s="17" t="s">
        <v>145</v>
      </c>
      <c r="BE564" s="198">
        <f>IF(N564="základní",J564,0)</f>
        <v>0</v>
      </c>
      <c r="BF564" s="198">
        <f>IF(N564="snížená",J564,0)</f>
        <v>0</v>
      </c>
      <c r="BG564" s="198">
        <f>IF(N564="zákl. přenesená",J564,0)</f>
        <v>0</v>
      </c>
      <c r="BH564" s="198">
        <f>IF(N564="sníž. přenesená",J564,0)</f>
        <v>0</v>
      </c>
      <c r="BI564" s="198">
        <f>IF(N564="nulová",J564,0)</f>
        <v>0</v>
      </c>
      <c r="BJ564" s="17" t="s">
        <v>85</v>
      </c>
      <c r="BK564" s="198">
        <f>ROUND(I564*H564,2)</f>
        <v>0</v>
      </c>
      <c r="BL564" s="17" t="s">
        <v>237</v>
      </c>
      <c r="BM564" s="197" t="s">
        <v>1251</v>
      </c>
    </row>
    <row r="565" spans="1:65" s="2" customFormat="1" ht="24.2" customHeight="1">
      <c r="A565" s="34"/>
      <c r="B565" s="35"/>
      <c r="C565" s="186" t="s">
        <v>1252</v>
      </c>
      <c r="D565" s="186" t="s">
        <v>148</v>
      </c>
      <c r="E565" s="187" t="s">
        <v>1253</v>
      </c>
      <c r="F565" s="188" t="s">
        <v>1254</v>
      </c>
      <c r="G565" s="189" t="s">
        <v>159</v>
      </c>
      <c r="H565" s="190">
        <v>123.55</v>
      </c>
      <c r="I565" s="191"/>
      <c r="J565" s="192">
        <f>ROUND(I565*H565,2)</f>
        <v>0</v>
      </c>
      <c r="K565" s="188" t="s">
        <v>152</v>
      </c>
      <c r="L565" s="39"/>
      <c r="M565" s="193" t="s">
        <v>1</v>
      </c>
      <c r="N565" s="194" t="s">
        <v>42</v>
      </c>
      <c r="O565" s="71"/>
      <c r="P565" s="195">
        <f>O565*H565</f>
        <v>0</v>
      </c>
      <c r="Q565" s="195">
        <v>4.7999999999999996E-3</v>
      </c>
      <c r="R565" s="195">
        <f>Q565*H565</f>
        <v>0.5930399999999999</v>
      </c>
      <c r="S565" s="195">
        <v>0</v>
      </c>
      <c r="T565" s="196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7" t="s">
        <v>237</v>
      </c>
      <c r="AT565" s="197" t="s">
        <v>148</v>
      </c>
      <c r="AU565" s="197" t="s">
        <v>87</v>
      </c>
      <c r="AY565" s="17" t="s">
        <v>145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7" t="s">
        <v>85</v>
      </c>
      <c r="BK565" s="198">
        <f>ROUND(I565*H565,2)</f>
        <v>0</v>
      </c>
      <c r="BL565" s="17" t="s">
        <v>237</v>
      </c>
      <c r="BM565" s="197" t="s">
        <v>1255</v>
      </c>
    </row>
    <row r="566" spans="1:65" s="2" customFormat="1" ht="33" customHeight="1">
      <c r="A566" s="34"/>
      <c r="B566" s="35"/>
      <c r="C566" s="186" t="s">
        <v>1256</v>
      </c>
      <c r="D566" s="186" t="s">
        <v>148</v>
      </c>
      <c r="E566" s="187" t="s">
        <v>1257</v>
      </c>
      <c r="F566" s="188" t="s">
        <v>1258</v>
      </c>
      <c r="G566" s="189" t="s">
        <v>159</v>
      </c>
      <c r="H566" s="190">
        <v>247.1</v>
      </c>
      <c r="I566" s="191"/>
      <c r="J566" s="192">
        <f>ROUND(I566*H566,2)</f>
        <v>0</v>
      </c>
      <c r="K566" s="188" t="s">
        <v>152</v>
      </c>
      <c r="L566" s="39"/>
      <c r="M566" s="193" t="s">
        <v>1</v>
      </c>
      <c r="N566" s="194" t="s">
        <v>42</v>
      </c>
      <c r="O566" s="71"/>
      <c r="P566" s="195">
        <f>O566*H566</f>
        <v>0</v>
      </c>
      <c r="Q566" s="195">
        <v>1.6000000000000001E-3</v>
      </c>
      <c r="R566" s="195">
        <f>Q566*H566</f>
        <v>0.39535999999999999</v>
      </c>
      <c r="S566" s="195">
        <v>0</v>
      </c>
      <c r="T566" s="196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7" t="s">
        <v>237</v>
      </c>
      <c r="AT566" s="197" t="s">
        <v>148</v>
      </c>
      <c r="AU566" s="197" t="s">
        <v>87</v>
      </c>
      <c r="AY566" s="17" t="s">
        <v>145</v>
      </c>
      <c r="BE566" s="198">
        <f>IF(N566="základní",J566,0)</f>
        <v>0</v>
      </c>
      <c r="BF566" s="198">
        <f>IF(N566="snížená",J566,0)</f>
        <v>0</v>
      </c>
      <c r="BG566" s="198">
        <f>IF(N566="zákl. přenesená",J566,0)</f>
        <v>0</v>
      </c>
      <c r="BH566" s="198">
        <f>IF(N566="sníž. přenesená",J566,0)</f>
        <v>0</v>
      </c>
      <c r="BI566" s="198">
        <f>IF(N566="nulová",J566,0)</f>
        <v>0</v>
      </c>
      <c r="BJ566" s="17" t="s">
        <v>85</v>
      </c>
      <c r="BK566" s="198">
        <f>ROUND(I566*H566,2)</f>
        <v>0</v>
      </c>
      <c r="BL566" s="17" t="s">
        <v>237</v>
      </c>
      <c r="BM566" s="197" t="s">
        <v>1259</v>
      </c>
    </row>
    <row r="567" spans="1:65" s="13" customFormat="1">
      <c r="B567" s="199"/>
      <c r="C567" s="200"/>
      <c r="D567" s="201" t="s">
        <v>155</v>
      </c>
      <c r="E567" s="200"/>
      <c r="F567" s="203" t="s">
        <v>1260</v>
      </c>
      <c r="G567" s="200"/>
      <c r="H567" s="204">
        <v>247.1</v>
      </c>
      <c r="I567" s="205"/>
      <c r="J567" s="200"/>
      <c r="K567" s="200"/>
      <c r="L567" s="206"/>
      <c r="M567" s="207"/>
      <c r="N567" s="208"/>
      <c r="O567" s="208"/>
      <c r="P567" s="208"/>
      <c r="Q567" s="208"/>
      <c r="R567" s="208"/>
      <c r="S567" s="208"/>
      <c r="T567" s="209"/>
      <c r="AT567" s="210" t="s">
        <v>155</v>
      </c>
      <c r="AU567" s="210" t="s">
        <v>87</v>
      </c>
      <c r="AV567" s="13" t="s">
        <v>87</v>
      </c>
      <c r="AW567" s="13" t="s">
        <v>4</v>
      </c>
      <c r="AX567" s="13" t="s">
        <v>85</v>
      </c>
      <c r="AY567" s="210" t="s">
        <v>145</v>
      </c>
    </row>
    <row r="568" spans="1:65" s="2" customFormat="1" ht="24.2" customHeight="1">
      <c r="A568" s="34"/>
      <c r="B568" s="35"/>
      <c r="C568" s="186" t="s">
        <v>1261</v>
      </c>
      <c r="D568" s="186" t="s">
        <v>148</v>
      </c>
      <c r="E568" s="187" t="s">
        <v>1262</v>
      </c>
      <c r="F568" s="188" t="s">
        <v>1263</v>
      </c>
      <c r="G568" s="189" t="s">
        <v>159</v>
      </c>
      <c r="H568" s="190">
        <v>123.55</v>
      </c>
      <c r="I568" s="191"/>
      <c r="J568" s="192">
        <f>ROUND(I568*H568,2)</f>
        <v>0</v>
      </c>
      <c r="K568" s="188" t="s">
        <v>152</v>
      </c>
      <c r="L568" s="39"/>
      <c r="M568" s="193" t="s">
        <v>1</v>
      </c>
      <c r="N568" s="194" t="s">
        <v>42</v>
      </c>
      <c r="O568" s="71"/>
      <c r="P568" s="195">
        <f>O568*H568</f>
        <v>0</v>
      </c>
      <c r="Q568" s="195">
        <v>2.9E-4</v>
      </c>
      <c r="R568" s="195">
        <f>Q568*H568</f>
        <v>3.58295E-2</v>
      </c>
      <c r="S568" s="195">
        <v>0</v>
      </c>
      <c r="T568" s="196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7" t="s">
        <v>237</v>
      </c>
      <c r="AT568" s="197" t="s">
        <v>148</v>
      </c>
      <c r="AU568" s="197" t="s">
        <v>87</v>
      </c>
      <c r="AY568" s="17" t="s">
        <v>145</v>
      </c>
      <c r="BE568" s="198">
        <f>IF(N568="základní",J568,0)</f>
        <v>0</v>
      </c>
      <c r="BF568" s="198">
        <f>IF(N568="snížená",J568,0)</f>
        <v>0</v>
      </c>
      <c r="BG568" s="198">
        <f>IF(N568="zákl. přenesená",J568,0)</f>
        <v>0</v>
      </c>
      <c r="BH568" s="198">
        <f>IF(N568="sníž. přenesená",J568,0)</f>
        <v>0</v>
      </c>
      <c r="BI568" s="198">
        <f>IF(N568="nulová",J568,0)</f>
        <v>0</v>
      </c>
      <c r="BJ568" s="17" t="s">
        <v>85</v>
      </c>
      <c r="BK568" s="198">
        <f>ROUND(I568*H568,2)</f>
        <v>0</v>
      </c>
      <c r="BL568" s="17" t="s">
        <v>237</v>
      </c>
      <c r="BM568" s="197" t="s">
        <v>1264</v>
      </c>
    </row>
    <row r="569" spans="1:65" s="2" customFormat="1" ht="24.2" customHeight="1">
      <c r="A569" s="34"/>
      <c r="B569" s="35"/>
      <c r="C569" s="186" t="s">
        <v>1265</v>
      </c>
      <c r="D569" s="186" t="s">
        <v>148</v>
      </c>
      <c r="E569" s="187" t="s">
        <v>1266</v>
      </c>
      <c r="F569" s="188" t="s">
        <v>1267</v>
      </c>
      <c r="G569" s="189" t="s">
        <v>159</v>
      </c>
      <c r="H569" s="190">
        <v>123.55</v>
      </c>
      <c r="I569" s="191"/>
      <c r="J569" s="192">
        <f>ROUND(I569*H569,2)</f>
        <v>0</v>
      </c>
      <c r="K569" s="188" t="s">
        <v>152</v>
      </c>
      <c r="L569" s="39"/>
      <c r="M569" s="193" t="s">
        <v>1</v>
      </c>
      <c r="N569" s="194" t="s">
        <v>42</v>
      </c>
      <c r="O569" s="71"/>
      <c r="P569" s="195">
        <f>O569*H569</f>
        <v>0</v>
      </c>
      <c r="Q569" s="195">
        <v>6.6E-4</v>
      </c>
      <c r="R569" s="195">
        <f>Q569*H569</f>
        <v>8.1543000000000004E-2</v>
      </c>
      <c r="S569" s="195">
        <v>0</v>
      </c>
      <c r="T569" s="196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7" t="s">
        <v>237</v>
      </c>
      <c r="AT569" s="197" t="s">
        <v>148</v>
      </c>
      <c r="AU569" s="197" t="s">
        <v>87</v>
      </c>
      <c r="AY569" s="17" t="s">
        <v>145</v>
      </c>
      <c r="BE569" s="198">
        <f>IF(N569="základní",J569,0)</f>
        <v>0</v>
      </c>
      <c r="BF569" s="198">
        <f>IF(N569="snížená",J569,0)</f>
        <v>0</v>
      </c>
      <c r="BG569" s="198">
        <f>IF(N569="zákl. přenesená",J569,0)</f>
        <v>0</v>
      </c>
      <c r="BH569" s="198">
        <f>IF(N569="sníž. přenesená",J569,0)</f>
        <v>0</v>
      </c>
      <c r="BI569" s="198">
        <f>IF(N569="nulová",J569,0)</f>
        <v>0</v>
      </c>
      <c r="BJ569" s="17" t="s">
        <v>85</v>
      </c>
      <c r="BK569" s="198">
        <f>ROUND(I569*H569,2)</f>
        <v>0</v>
      </c>
      <c r="BL569" s="17" t="s">
        <v>237</v>
      </c>
      <c r="BM569" s="197" t="s">
        <v>1268</v>
      </c>
    </row>
    <row r="570" spans="1:65" s="2" customFormat="1" ht="24.2" customHeight="1">
      <c r="A570" s="34"/>
      <c r="B570" s="35"/>
      <c r="C570" s="186" t="s">
        <v>1269</v>
      </c>
      <c r="D570" s="186" t="s">
        <v>148</v>
      </c>
      <c r="E570" s="187" t="s">
        <v>1270</v>
      </c>
      <c r="F570" s="188" t="s">
        <v>1271</v>
      </c>
      <c r="G570" s="189" t="s">
        <v>159</v>
      </c>
      <c r="H570" s="190">
        <v>123.55</v>
      </c>
      <c r="I570" s="191"/>
      <c r="J570" s="192">
        <f>ROUND(I570*H570,2)</f>
        <v>0</v>
      </c>
      <c r="K570" s="188" t="s">
        <v>152</v>
      </c>
      <c r="L570" s="39"/>
      <c r="M570" s="193" t="s">
        <v>1</v>
      </c>
      <c r="N570" s="194" t="s">
        <v>42</v>
      </c>
      <c r="O570" s="71"/>
      <c r="P570" s="195">
        <f>O570*H570</f>
        <v>0</v>
      </c>
      <c r="Q570" s="195">
        <v>2.5000000000000001E-3</v>
      </c>
      <c r="R570" s="195">
        <f>Q570*H570</f>
        <v>0.30887500000000001</v>
      </c>
      <c r="S570" s="195">
        <v>0</v>
      </c>
      <c r="T570" s="196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7" t="s">
        <v>237</v>
      </c>
      <c r="AT570" s="197" t="s">
        <v>148</v>
      </c>
      <c r="AU570" s="197" t="s">
        <v>87</v>
      </c>
      <c r="AY570" s="17" t="s">
        <v>145</v>
      </c>
      <c r="BE570" s="198">
        <f>IF(N570="základní",J570,0)</f>
        <v>0</v>
      </c>
      <c r="BF570" s="198">
        <f>IF(N570="snížená",J570,0)</f>
        <v>0</v>
      </c>
      <c r="BG570" s="198">
        <f>IF(N570="zákl. přenesená",J570,0)</f>
        <v>0</v>
      </c>
      <c r="BH570" s="198">
        <f>IF(N570="sníž. přenesená",J570,0)</f>
        <v>0</v>
      </c>
      <c r="BI570" s="198">
        <f>IF(N570="nulová",J570,0)</f>
        <v>0</v>
      </c>
      <c r="BJ570" s="17" t="s">
        <v>85</v>
      </c>
      <c r="BK570" s="198">
        <f>ROUND(I570*H570,2)</f>
        <v>0</v>
      </c>
      <c r="BL570" s="17" t="s">
        <v>237</v>
      </c>
      <c r="BM570" s="197" t="s">
        <v>1272</v>
      </c>
    </row>
    <row r="571" spans="1:65" s="12" customFormat="1" ht="22.9" customHeight="1">
      <c r="B571" s="170"/>
      <c r="C571" s="171"/>
      <c r="D571" s="172" t="s">
        <v>76</v>
      </c>
      <c r="E571" s="184" t="s">
        <v>1273</v>
      </c>
      <c r="F571" s="184" t="s">
        <v>1274</v>
      </c>
      <c r="G571" s="171"/>
      <c r="H571" s="171"/>
      <c r="I571" s="174"/>
      <c r="J571" s="185">
        <f>BK571</f>
        <v>0</v>
      </c>
      <c r="K571" s="171"/>
      <c r="L571" s="176"/>
      <c r="M571" s="177"/>
      <c r="N571" s="178"/>
      <c r="O571" s="178"/>
      <c r="P571" s="179">
        <f>SUM(P572:P595)</f>
        <v>0</v>
      </c>
      <c r="Q571" s="178"/>
      <c r="R571" s="179">
        <f>SUM(R572:R595)</f>
        <v>1.4600894</v>
      </c>
      <c r="S571" s="178"/>
      <c r="T571" s="180">
        <f>SUM(T572:T595)</f>
        <v>0.29263689999999998</v>
      </c>
      <c r="AR571" s="181" t="s">
        <v>87</v>
      </c>
      <c r="AT571" s="182" t="s">
        <v>76</v>
      </c>
      <c r="AU571" s="182" t="s">
        <v>85</v>
      </c>
      <c r="AY571" s="181" t="s">
        <v>145</v>
      </c>
      <c r="BK571" s="183">
        <f>SUM(BK572:BK595)</f>
        <v>0</v>
      </c>
    </row>
    <row r="572" spans="1:65" s="2" customFormat="1" ht="16.5" customHeight="1">
      <c r="A572" s="34"/>
      <c r="B572" s="35"/>
      <c r="C572" s="186" t="s">
        <v>1275</v>
      </c>
      <c r="D572" s="186" t="s">
        <v>148</v>
      </c>
      <c r="E572" s="187" t="s">
        <v>1276</v>
      </c>
      <c r="F572" s="188" t="s">
        <v>1277</v>
      </c>
      <c r="G572" s="189" t="s">
        <v>159</v>
      </c>
      <c r="H572" s="190">
        <v>293.64999999999998</v>
      </c>
      <c r="I572" s="191"/>
      <c r="J572" s="192">
        <f>ROUND(I572*H572,2)</f>
        <v>0</v>
      </c>
      <c r="K572" s="188" t="s">
        <v>152</v>
      </c>
      <c r="L572" s="39"/>
      <c r="M572" s="193" t="s">
        <v>1</v>
      </c>
      <c r="N572" s="194" t="s">
        <v>42</v>
      </c>
      <c r="O572" s="71"/>
      <c r="P572" s="195">
        <f>O572*H572</f>
        <v>0</v>
      </c>
      <c r="Q572" s="195">
        <v>0</v>
      </c>
      <c r="R572" s="195">
        <f>Q572*H572</f>
        <v>0</v>
      </c>
      <c r="S572" s="195">
        <v>0</v>
      </c>
      <c r="T572" s="196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7" t="s">
        <v>237</v>
      </c>
      <c r="AT572" s="197" t="s">
        <v>148</v>
      </c>
      <c r="AU572" s="197" t="s">
        <v>87</v>
      </c>
      <c r="AY572" s="17" t="s">
        <v>145</v>
      </c>
      <c r="BE572" s="198">
        <f>IF(N572="základní",J572,0)</f>
        <v>0</v>
      </c>
      <c r="BF572" s="198">
        <f>IF(N572="snížená",J572,0)</f>
        <v>0</v>
      </c>
      <c r="BG572" s="198">
        <f>IF(N572="zákl. přenesená",J572,0)</f>
        <v>0</v>
      </c>
      <c r="BH572" s="198">
        <f>IF(N572="sníž. přenesená",J572,0)</f>
        <v>0</v>
      </c>
      <c r="BI572" s="198">
        <f>IF(N572="nulová",J572,0)</f>
        <v>0</v>
      </c>
      <c r="BJ572" s="17" t="s">
        <v>85</v>
      </c>
      <c r="BK572" s="198">
        <f>ROUND(I572*H572,2)</f>
        <v>0</v>
      </c>
      <c r="BL572" s="17" t="s">
        <v>237</v>
      </c>
      <c r="BM572" s="197" t="s">
        <v>1278</v>
      </c>
    </row>
    <row r="573" spans="1:65" s="13" customFormat="1">
      <c r="B573" s="199"/>
      <c r="C573" s="200"/>
      <c r="D573" s="201" t="s">
        <v>155</v>
      </c>
      <c r="E573" s="202" t="s">
        <v>1</v>
      </c>
      <c r="F573" s="203" t="s">
        <v>1279</v>
      </c>
      <c r="G573" s="200"/>
      <c r="H573" s="204">
        <v>293.64999999999998</v>
      </c>
      <c r="I573" s="205"/>
      <c r="J573" s="200"/>
      <c r="K573" s="200"/>
      <c r="L573" s="206"/>
      <c r="M573" s="207"/>
      <c r="N573" s="208"/>
      <c r="O573" s="208"/>
      <c r="P573" s="208"/>
      <c r="Q573" s="208"/>
      <c r="R573" s="208"/>
      <c r="S573" s="208"/>
      <c r="T573" s="209"/>
      <c r="AT573" s="210" t="s">
        <v>155</v>
      </c>
      <c r="AU573" s="210" t="s">
        <v>87</v>
      </c>
      <c r="AV573" s="13" t="s">
        <v>87</v>
      </c>
      <c r="AW573" s="13" t="s">
        <v>34</v>
      </c>
      <c r="AX573" s="13" t="s">
        <v>85</v>
      </c>
      <c r="AY573" s="210" t="s">
        <v>145</v>
      </c>
    </row>
    <row r="574" spans="1:65" s="2" customFormat="1" ht="16.5" customHeight="1">
      <c r="A574" s="34"/>
      <c r="B574" s="35"/>
      <c r="C574" s="233" t="s">
        <v>1280</v>
      </c>
      <c r="D574" s="233" t="s">
        <v>255</v>
      </c>
      <c r="E574" s="234" t="s">
        <v>1281</v>
      </c>
      <c r="F574" s="235" t="s">
        <v>1282</v>
      </c>
      <c r="G574" s="236" t="s">
        <v>159</v>
      </c>
      <c r="H574" s="237">
        <v>308.33300000000003</v>
      </c>
      <c r="I574" s="238"/>
      <c r="J574" s="239">
        <f>ROUND(I574*H574,2)</f>
        <v>0</v>
      </c>
      <c r="K574" s="235" t="s">
        <v>152</v>
      </c>
      <c r="L574" s="240"/>
      <c r="M574" s="241" t="s">
        <v>1</v>
      </c>
      <c r="N574" s="242" t="s">
        <v>42</v>
      </c>
      <c r="O574" s="71"/>
      <c r="P574" s="195">
        <f>O574*H574</f>
        <v>0</v>
      </c>
      <c r="Q574" s="195">
        <v>0</v>
      </c>
      <c r="R574" s="195">
        <f>Q574*H574</f>
        <v>0</v>
      </c>
      <c r="S574" s="195">
        <v>0</v>
      </c>
      <c r="T574" s="196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97" t="s">
        <v>313</v>
      </c>
      <c r="AT574" s="197" t="s">
        <v>255</v>
      </c>
      <c r="AU574" s="197" t="s">
        <v>87</v>
      </c>
      <c r="AY574" s="17" t="s">
        <v>145</v>
      </c>
      <c r="BE574" s="198">
        <f>IF(N574="základní",J574,0)</f>
        <v>0</v>
      </c>
      <c r="BF574" s="198">
        <f>IF(N574="snížená",J574,0)</f>
        <v>0</v>
      </c>
      <c r="BG574" s="198">
        <f>IF(N574="zákl. přenesená",J574,0)</f>
        <v>0</v>
      </c>
      <c r="BH574" s="198">
        <f>IF(N574="sníž. přenesená",J574,0)</f>
        <v>0</v>
      </c>
      <c r="BI574" s="198">
        <f>IF(N574="nulová",J574,0)</f>
        <v>0</v>
      </c>
      <c r="BJ574" s="17" t="s">
        <v>85</v>
      </c>
      <c r="BK574" s="198">
        <f>ROUND(I574*H574,2)</f>
        <v>0</v>
      </c>
      <c r="BL574" s="17" t="s">
        <v>237</v>
      </c>
      <c r="BM574" s="197" t="s">
        <v>1283</v>
      </c>
    </row>
    <row r="575" spans="1:65" s="13" customFormat="1">
      <c r="B575" s="199"/>
      <c r="C575" s="200"/>
      <c r="D575" s="201" t="s">
        <v>155</v>
      </c>
      <c r="E575" s="200"/>
      <c r="F575" s="203" t="s">
        <v>1284</v>
      </c>
      <c r="G575" s="200"/>
      <c r="H575" s="204">
        <v>308.33300000000003</v>
      </c>
      <c r="I575" s="205"/>
      <c r="J575" s="200"/>
      <c r="K575" s="200"/>
      <c r="L575" s="206"/>
      <c r="M575" s="207"/>
      <c r="N575" s="208"/>
      <c r="O575" s="208"/>
      <c r="P575" s="208"/>
      <c r="Q575" s="208"/>
      <c r="R575" s="208"/>
      <c r="S575" s="208"/>
      <c r="T575" s="209"/>
      <c r="AT575" s="210" t="s">
        <v>155</v>
      </c>
      <c r="AU575" s="210" t="s">
        <v>87</v>
      </c>
      <c r="AV575" s="13" t="s">
        <v>87</v>
      </c>
      <c r="AW575" s="13" t="s">
        <v>4</v>
      </c>
      <c r="AX575" s="13" t="s">
        <v>85</v>
      </c>
      <c r="AY575" s="210" t="s">
        <v>145</v>
      </c>
    </row>
    <row r="576" spans="1:65" s="2" customFormat="1" ht="21.75" customHeight="1">
      <c r="A576" s="34"/>
      <c r="B576" s="35"/>
      <c r="C576" s="186" t="s">
        <v>1285</v>
      </c>
      <c r="D576" s="186" t="s">
        <v>148</v>
      </c>
      <c r="E576" s="187" t="s">
        <v>1286</v>
      </c>
      <c r="F576" s="188" t="s">
        <v>1287</v>
      </c>
      <c r="G576" s="189" t="s">
        <v>159</v>
      </c>
      <c r="H576" s="190">
        <v>90.16</v>
      </c>
      <c r="I576" s="191"/>
      <c r="J576" s="192">
        <f>ROUND(I576*H576,2)</f>
        <v>0</v>
      </c>
      <c r="K576" s="188" t="s">
        <v>152</v>
      </c>
      <c r="L576" s="39"/>
      <c r="M576" s="193" t="s">
        <v>1</v>
      </c>
      <c r="N576" s="194" t="s">
        <v>42</v>
      </c>
      <c r="O576" s="71"/>
      <c r="P576" s="195">
        <f>O576*H576</f>
        <v>0</v>
      </c>
      <c r="Q576" s="195">
        <v>0</v>
      </c>
      <c r="R576" s="195">
        <f>Q576*H576</f>
        <v>0</v>
      </c>
      <c r="S576" s="195">
        <v>0</v>
      </c>
      <c r="T576" s="196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97" t="s">
        <v>237</v>
      </c>
      <c r="AT576" s="197" t="s">
        <v>148</v>
      </c>
      <c r="AU576" s="197" t="s">
        <v>87</v>
      </c>
      <c r="AY576" s="17" t="s">
        <v>145</v>
      </c>
      <c r="BE576" s="198">
        <f>IF(N576="základní",J576,0)</f>
        <v>0</v>
      </c>
      <c r="BF576" s="198">
        <f>IF(N576="snížená",J576,0)</f>
        <v>0</v>
      </c>
      <c r="BG576" s="198">
        <f>IF(N576="zákl. přenesená",J576,0)</f>
        <v>0</v>
      </c>
      <c r="BH576" s="198">
        <f>IF(N576="sníž. přenesená",J576,0)</f>
        <v>0</v>
      </c>
      <c r="BI576" s="198">
        <f>IF(N576="nulová",J576,0)</f>
        <v>0</v>
      </c>
      <c r="BJ576" s="17" t="s">
        <v>85</v>
      </c>
      <c r="BK576" s="198">
        <f>ROUND(I576*H576,2)</f>
        <v>0</v>
      </c>
      <c r="BL576" s="17" t="s">
        <v>237</v>
      </c>
      <c r="BM576" s="197" t="s">
        <v>1288</v>
      </c>
    </row>
    <row r="577" spans="1:65" s="2" customFormat="1" ht="16.5" customHeight="1">
      <c r="A577" s="34"/>
      <c r="B577" s="35"/>
      <c r="C577" s="233" t="s">
        <v>1289</v>
      </c>
      <c r="D577" s="233" t="s">
        <v>255</v>
      </c>
      <c r="E577" s="234" t="s">
        <v>1281</v>
      </c>
      <c r="F577" s="235" t="s">
        <v>1282</v>
      </c>
      <c r="G577" s="236" t="s">
        <v>159</v>
      </c>
      <c r="H577" s="237">
        <v>94.668000000000006</v>
      </c>
      <c r="I577" s="238"/>
      <c r="J577" s="239">
        <f>ROUND(I577*H577,2)</f>
        <v>0</v>
      </c>
      <c r="K577" s="235" t="s">
        <v>152</v>
      </c>
      <c r="L577" s="240"/>
      <c r="M577" s="241" t="s">
        <v>1</v>
      </c>
      <c r="N577" s="242" t="s">
        <v>42</v>
      </c>
      <c r="O577" s="71"/>
      <c r="P577" s="195">
        <f>O577*H577</f>
        <v>0</v>
      </c>
      <c r="Q577" s="195">
        <v>0</v>
      </c>
      <c r="R577" s="195">
        <f>Q577*H577</f>
        <v>0</v>
      </c>
      <c r="S577" s="195">
        <v>0</v>
      </c>
      <c r="T577" s="196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7" t="s">
        <v>313</v>
      </c>
      <c r="AT577" s="197" t="s">
        <v>255</v>
      </c>
      <c r="AU577" s="197" t="s">
        <v>87</v>
      </c>
      <c r="AY577" s="17" t="s">
        <v>145</v>
      </c>
      <c r="BE577" s="198">
        <f>IF(N577="základní",J577,0)</f>
        <v>0</v>
      </c>
      <c r="BF577" s="198">
        <f>IF(N577="snížená",J577,0)</f>
        <v>0</v>
      </c>
      <c r="BG577" s="198">
        <f>IF(N577="zákl. přenesená",J577,0)</f>
        <v>0</v>
      </c>
      <c r="BH577" s="198">
        <f>IF(N577="sníž. přenesená",J577,0)</f>
        <v>0</v>
      </c>
      <c r="BI577" s="198">
        <f>IF(N577="nulová",J577,0)</f>
        <v>0</v>
      </c>
      <c r="BJ577" s="17" t="s">
        <v>85</v>
      </c>
      <c r="BK577" s="198">
        <f>ROUND(I577*H577,2)</f>
        <v>0</v>
      </c>
      <c r="BL577" s="17" t="s">
        <v>237</v>
      </c>
      <c r="BM577" s="197" t="s">
        <v>1290</v>
      </c>
    </row>
    <row r="578" spans="1:65" s="13" customFormat="1">
      <c r="B578" s="199"/>
      <c r="C578" s="200"/>
      <c r="D578" s="201" t="s">
        <v>155</v>
      </c>
      <c r="E578" s="200"/>
      <c r="F578" s="203" t="s">
        <v>1291</v>
      </c>
      <c r="G578" s="200"/>
      <c r="H578" s="204">
        <v>94.668000000000006</v>
      </c>
      <c r="I578" s="205"/>
      <c r="J578" s="200"/>
      <c r="K578" s="200"/>
      <c r="L578" s="206"/>
      <c r="M578" s="207"/>
      <c r="N578" s="208"/>
      <c r="O578" s="208"/>
      <c r="P578" s="208"/>
      <c r="Q578" s="208"/>
      <c r="R578" s="208"/>
      <c r="S578" s="208"/>
      <c r="T578" s="209"/>
      <c r="AT578" s="210" t="s">
        <v>155</v>
      </c>
      <c r="AU578" s="210" t="s">
        <v>87</v>
      </c>
      <c r="AV578" s="13" t="s">
        <v>87</v>
      </c>
      <c r="AW578" s="13" t="s">
        <v>4</v>
      </c>
      <c r="AX578" s="13" t="s">
        <v>85</v>
      </c>
      <c r="AY578" s="210" t="s">
        <v>145</v>
      </c>
    </row>
    <row r="579" spans="1:65" s="2" customFormat="1" ht="24.2" customHeight="1">
      <c r="A579" s="34"/>
      <c r="B579" s="35"/>
      <c r="C579" s="186" t="s">
        <v>1292</v>
      </c>
      <c r="D579" s="186" t="s">
        <v>148</v>
      </c>
      <c r="E579" s="187" t="s">
        <v>1293</v>
      </c>
      <c r="F579" s="188" t="s">
        <v>1294</v>
      </c>
      <c r="G579" s="189" t="s">
        <v>159</v>
      </c>
      <c r="H579" s="190">
        <v>30.7</v>
      </c>
      <c r="I579" s="191"/>
      <c r="J579" s="192">
        <f>ROUND(I579*H579,2)</f>
        <v>0</v>
      </c>
      <c r="K579" s="188" t="s">
        <v>152</v>
      </c>
      <c r="L579" s="39"/>
      <c r="M579" s="193" t="s">
        <v>1</v>
      </c>
      <c r="N579" s="194" t="s">
        <v>42</v>
      </c>
      <c r="O579" s="71"/>
      <c r="P579" s="195">
        <f>O579*H579</f>
        <v>0</v>
      </c>
      <c r="Q579" s="195">
        <v>0</v>
      </c>
      <c r="R579" s="195">
        <f>Q579*H579</f>
        <v>0</v>
      </c>
      <c r="S579" s="195">
        <v>0</v>
      </c>
      <c r="T579" s="196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7" t="s">
        <v>237</v>
      </c>
      <c r="AT579" s="197" t="s">
        <v>148</v>
      </c>
      <c r="AU579" s="197" t="s">
        <v>87</v>
      </c>
      <c r="AY579" s="17" t="s">
        <v>145</v>
      </c>
      <c r="BE579" s="198">
        <f>IF(N579="základní",J579,0)</f>
        <v>0</v>
      </c>
      <c r="BF579" s="198">
        <f>IF(N579="snížená",J579,0)</f>
        <v>0</v>
      </c>
      <c r="BG579" s="198">
        <f>IF(N579="zákl. přenesená",J579,0)</f>
        <v>0</v>
      </c>
      <c r="BH579" s="198">
        <f>IF(N579="sníž. přenesená",J579,0)</f>
        <v>0</v>
      </c>
      <c r="BI579" s="198">
        <f>IF(N579="nulová",J579,0)</f>
        <v>0</v>
      </c>
      <c r="BJ579" s="17" t="s">
        <v>85</v>
      </c>
      <c r="BK579" s="198">
        <f>ROUND(I579*H579,2)</f>
        <v>0</v>
      </c>
      <c r="BL579" s="17" t="s">
        <v>237</v>
      </c>
      <c r="BM579" s="197" t="s">
        <v>1295</v>
      </c>
    </row>
    <row r="580" spans="1:65" s="2" customFormat="1" ht="16.5" customHeight="1">
      <c r="A580" s="34"/>
      <c r="B580" s="35"/>
      <c r="C580" s="233" t="s">
        <v>1296</v>
      </c>
      <c r="D580" s="233" t="s">
        <v>255</v>
      </c>
      <c r="E580" s="234" t="s">
        <v>1281</v>
      </c>
      <c r="F580" s="235" t="s">
        <v>1282</v>
      </c>
      <c r="G580" s="236" t="s">
        <v>159</v>
      </c>
      <c r="H580" s="237">
        <v>32.234999999999999</v>
      </c>
      <c r="I580" s="238"/>
      <c r="J580" s="239">
        <f>ROUND(I580*H580,2)</f>
        <v>0</v>
      </c>
      <c r="K580" s="235" t="s">
        <v>152</v>
      </c>
      <c r="L580" s="240"/>
      <c r="M580" s="241" t="s">
        <v>1</v>
      </c>
      <c r="N580" s="242" t="s">
        <v>42</v>
      </c>
      <c r="O580" s="71"/>
      <c r="P580" s="195">
        <f>O580*H580</f>
        <v>0</v>
      </c>
      <c r="Q580" s="195">
        <v>0</v>
      </c>
      <c r="R580" s="195">
        <f>Q580*H580</f>
        <v>0</v>
      </c>
      <c r="S580" s="195">
        <v>0</v>
      </c>
      <c r="T580" s="196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97" t="s">
        <v>313</v>
      </c>
      <c r="AT580" s="197" t="s">
        <v>255</v>
      </c>
      <c r="AU580" s="197" t="s">
        <v>87</v>
      </c>
      <c r="AY580" s="17" t="s">
        <v>145</v>
      </c>
      <c r="BE580" s="198">
        <f>IF(N580="základní",J580,0)</f>
        <v>0</v>
      </c>
      <c r="BF580" s="198">
        <f>IF(N580="snížená",J580,0)</f>
        <v>0</v>
      </c>
      <c r="BG580" s="198">
        <f>IF(N580="zákl. přenesená",J580,0)</f>
        <v>0</v>
      </c>
      <c r="BH580" s="198">
        <f>IF(N580="sníž. přenesená",J580,0)</f>
        <v>0</v>
      </c>
      <c r="BI580" s="198">
        <f>IF(N580="nulová",J580,0)</f>
        <v>0</v>
      </c>
      <c r="BJ580" s="17" t="s">
        <v>85</v>
      </c>
      <c r="BK580" s="198">
        <f>ROUND(I580*H580,2)</f>
        <v>0</v>
      </c>
      <c r="BL580" s="17" t="s">
        <v>237</v>
      </c>
      <c r="BM580" s="197" t="s">
        <v>1297</v>
      </c>
    </row>
    <row r="581" spans="1:65" s="13" customFormat="1">
      <c r="B581" s="199"/>
      <c r="C581" s="200"/>
      <c r="D581" s="201" t="s">
        <v>155</v>
      </c>
      <c r="E581" s="200"/>
      <c r="F581" s="203" t="s">
        <v>1298</v>
      </c>
      <c r="G581" s="200"/>
      <c r="H581" s="204">
        <v>32.234999999999999</v>
      </c>
      <c r="I581" s="205"/>
      <c r="J581" s="200"/>
      <c r="K581" s="200"/>
      <c r="L581" s="206"/>
      <c r="M581" s="207"/>
      <c r="N581" s="208"/>
      <c r="O581" s="208"/>
      <c r="P581" s="208"/>
      <c r="Q581" s="208"/>
      <c r="R581" s="208"/>
      <c r="S581" s="208"/>
      <c r="T581" s="209"/>
      <c r="AT581" s="210" t="s">
        <v>155</v>
      </c>
      <c r="AU581" s="210" t="s">
        <v>87</v>
      </c>
      <c r="AV581" s="13" t="s">
        <v>87</v>
      </c>
      <c r="AW581" s="13" t="s">
        <v>4</v>
      </c>
      <c r="AX581" s="13" t="s">
        <v>85</v>
      </c>
      <c r="AY581" s="210" t="s">
        <v>145</v>
      </c>
    </row>
    <row r="582" spans="1:65" s="2" customFormat="1" ht="16.5" customHeight="1">
      <c r="A582" s="34"/>
      <c r="B582" s="35"/>
      <c r="C582" s="186" t="s">
        <v>1299</v>
      </c>
      <c r="D582" s="186" t="s">
        <v>148</v>
      </c>
      <c r="E582" s="187" t="s">
        <v>1300</v>
      </c>
      <c r="F582" s="188" t="s">
        <v>1301</v>
      </c>
      <c r="G582" s="189" t="s">
        <v>159</v>
      </c>
      <c r="H582" s="190">
        <v>943.99</v>
      </c>
      <c r="I582" s="191"/>
      <c r="J582" s="192">
        <f>ROUND(I582*H582,2)</f>
        <v>0</v>
      </c>
      <c r="K582" s="188" t="s">
        <v>152</v>
      </c>
      <c r="L582" s="39"/>
      <c r="M582" s="193" t="s">
        <v>1</v>
      </c>
      <c r="N582" s="194" t="s">
        <v>42</v>
      </c>
      <c r="O582" s="71"/>
      <c r="P582" s="195">
        <f>O582*H582</f>
        <v>0</v>
      </c>
      <c r="Q582" s="195">
        <v>1E-3</v>
      </c>
      <c r="R582" s="195">
        <f>Q582*H582</f>
        <v>0.94399</v>
      </c>
      <c r="S582" s="195">
        <v>3.1E-4</v>
      </c>
      <c r="T582" s="196">
        <f>S582*H582</f>
        <v>0.29263689999999998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7" t="s">
        <v>237</v>
      </c>
      <c r="AT582" s="197" t="s">
        <v>148</v>
      </c>
      <c r="AU582" s="197" t="s">
        <v>87</v>
      </c>
      <c r="AY582" s="17" t="s">
        <v>145</v>
      </c>
      <c r="BE582" s="198">
        <f>IF(N582="základní",J582,0)</f>
        <v>0</v>
      </c>
      <c r="BF582" s="198">
        <f>IF(N582="snížená",J582,0)</f>
        <v>0</v>
      </c>
      <c r="BG582" s="198">
        <f>IF(N582="zákl. přenesená",J582,0)</f>
        <v>0</v>
      </c>
      <c r="BH582" s="198">
        <f>IF(N582="sníž. přenesená",J582,0)</f>
        <v>0</v>
      </c>
      <c r="BI582" s="198">
        <f>IF(N582="nulová",J582,0)</f>
        <v>0</v>
      </c>
      <c r="BJ582" s="17" t="s">
        <v>85</v>
      </c>
      <c r="BK582" s="198">
        <f>ROUND(I582*H582,2)</f>
        <v>0</v>
      </c>
      <c r="BL582" s="17" t="s">
        <v>237</v>
      </c>
      <c r="BM582" s="197" t="s">
        <v>1302</v>
      </c>
    </row>
    <row r="583" spans="1:65" s="13" customFormat="1">
      <c r="B583" s="199"/>
      <c r="C583" s="200"/>
      <c r="D583" s="201" t="s">
        <v>155</v>
      </c>
      <c r="E583" s="202" t="s">
        <v>1</v>
      </c>
      <c r="F583" s="203" t="s">
        <v>1303</v>
      </c>
      <c r="G583" s="200"/>
      <c r="H583" s="204">
        <v>820.44</v>
      </c>
      <c r="I583" s="205"/>
      <c r="J583" s="200"/>
      <c r="K583" s="200"/>
      <c r="L583" s="206"/>
      <c r="M583" s="207"/>
      <c r="N583" s="208"/>
      <c r="O583" s="208"/>
      <c r="P583" s="208"/>
      <c r="Q583" s="208"/>
      <c r="R583" s="208"/>
      <c r="S583" s="208"/>
      <c r="T583" s="209"/>
      <c r="AT583" s="210" t="s">
        <v>155</v>
      </c>
      <c r="AU583" s="210" t="s">
        <v>87</v>
      </c>
      <c r="AV583" s="13" t="s">
        <v>87</v>
      </c>
      <c r="AW583" s="13" t="s">
        <v>34</v>
      </c>
      <c r="AX583" s="13" t="s">
        <v>77</v>
      </c>
      <c r="AY583" s="210" t="s">
        <v>145</v>
      </c>
    </row>
    <row r="584" spans="1:65" s="13" customFormat="1">
      <c r="B584" s="199"/>
      <c r="C584" s="200"/>
      <c r="D584" s="201" t="s">
        <v>155</v>
      </c>
      <c r="E584" s="202" t="s">
        <v>1</v>
      </c>
      <c r="F584" s="203" t="s">
        <v>1304</v>
      </c>
      <c r="G584" s="200"/>
      <c r="H584" s="204">
        <v>123.55</v>
      </c>
      <c r="I584" s="205"/>
      <c r="J584" s="200"/>
      <c r="K584" s="200"/>
      <c r="L584" s="206"/>
      <c r="M584" s="207"/>
      <c r="N584" s="208"/>
      <c r="O584" s="208"/>
      <c r="P584" s="208"/>
      <c r="Q584" s="208"/>
      <c r="R584" s="208"/>
      <c r="S584" s="208"/>
      <c r="T584" s="209"/>
      <c r="AT584" s="210" t="s">
        <v>155</v>
      </c>
      <c r="AU584" s="210" t="s">
        <v>87</v>
      </c>
      <c r="AV584" s="13" t="s">
        <v>87</v>
      </c>
      <c r="AW584" s="13" t="s">
        <v>34</v>
      </c>
      <c r="AX584" s="13" t="s">
        <v>77</v>
      </c>
      <c r="AY584" s="210" t="s">
        <v>145</v>
      </c>
    </row>
    <row r="585" spans="1:65" s="14" customFormat="1">
      <c r="B585" s="211"/>
      <c r="C585" s="212"/>
      <c r="D585" s="201" t="s">
        <v>155</v>
      </c>
      <c r="E585" s="213" t="s">
        <v>1</v>
      </c>
      <c r="F585" s="214" t="s">
        <v>173</v>
      </c>
      <c r="G585" s="212"/>
      <c r="H585" s="215">
        <v>943.99</v>
      </c>
      <c r="I585" s="216"/>
      <c r="J585" s="212"/>
      <c r="K585" s="212"/>
      <c r="L585" s="217"/>
      <c r="M585" s="218"/>
      <c r="N585" s="219"/>
      <c r="O585" s="219"/>
      <c r="P585" s="219"/>
      <c r="Q585" s="219"/>
      <c r="R585" s="219"/>
      <c r="S585" s="219"/>
      <c r="T585" s="220"/>
      <c r="AT585" s="221" t="s">
        <v>155</v>
      </c>
      <c r="AU585" s="221" t="s">
        <v>87</v>
      </c>
      <c r="AV585" s="14" t="s">
        <v>153</v>
      </c>
      <c r="AW585" s="14" t="s">
        <v>34</v>
      </c>
      <c r="AX585" s="14" t="s">
        <v>85</v>
      </c>
      <c r="AY585" s="221" t="s">
        <v>145</v>
      </c>
    </row>
    <row r="586" spans="1:65" s="2" customFormat="1" ht="24.2" customHeight="1">
      <c r="A586" s="34"/>
      <c r="B586" s="35"/>
      <c r="C586" s="186" t="s">
        <v>1305</v>
      </c>
      <c r="D586" s="186" t="s">
        <v>148</v>
      </c>
      <c r="E586" s="187" t="s">
        <v>1306</v>
      </c>
      <c r="F586" s="188" t="s">
        <v>1307</v>
      </c>
      <c r="G586" s="189" t="s">
        <v>159</v>
      </c>
      <c r="H586" s="190">
        <v>943.99</v>
      </c>
      <c r="I586" s="191"/>
      <c r="J586" s="192">
        <f>ROUND(I586*H586,2)</f>
        <v>0</v>
      </c>
      <c r="K586" s="188" t="s">
        <v>152</v>
      </c>
      <c r="L586" s="39"/>
      <c r="M586" s="193" t="s">
        <v>1</v>
      </c>
      <c r="N586" s="194" t="s">
        <v>42</v>
      </c>
      <c r="O586" s="71"/>
      <c r="P586" s="195">
        <f>O586*H586</f>
        <v>0</v>
      </c>
      <c r="Q586" s="195">
        <v>0</v>
      </c>
      <c r="R586" s="195">
        <f>Q586*H586</f>
        <v>0</v>
      </c>
      <c r="S586" s="195">
        <v>0</v>
      </c>
      <c r="T586" s="196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97" t="s">
        <v>237</v>
      </c>
      <c r="AT586" s="197" t="s">
        <v>148</v>
      </c>
      <c r="AU586" s="197" t="s">
        <v>87</v>
      </c>
      <c r="AY586" s="17" t="s">
        <v>145</v>
      </c>
      <c r="BE586" s="198">
        <f>IF(N586="základní",J586,0)</f>
        <v>0</v>
      </c>
      <c r="BF586" s="198">
        <f>IF(N586="snížená",J586,0)</f>
        <v>0</v>
      </c>
      <c r="BG586" s="198">
        <f>IF(N586="zákl. přenesená",J586,0)</f>
        <v>0</v>
      </c>
      <c r="BH586" s="198">
        <f>IF(N586="sníž. přenesená",J586,0)</f>
        <v>0</v>
      </c>
      <c r="BI586" s="198">
        <f>IF(N586="nulová",J586,0)</f>
        <v>0</v>
      </c>
      <c r="BJ586" s="17" t="s">
        <v>85</v>
      </c>
      <c r="BK586" s="198">
        <f>ROUND(I586*H586,2)</f>
        <v>0</v>
      </c>
      <c r="BL586" s="17" t="s">
        <v>237</v>
      </c>
      <c r="BM586" s="197" t="s">
        <v>1308</v>
      </c>
    </row>
    <row r="587" spans="1:65" s="2" customFormat="1" ht="24.2" customHeight="1">
      <c r="A587" s="34"/>
      <c r="B587" s="35"/>
      <c r="C587" s="186" t="s">
        <v>1309</v>
      </c>
      <c r="D587" s="186" t="s">
        <v>148</v>
      </c>
      <c r="E587" s="187" t="s">
        <v>1310</v>
      </c>
      <c r="F587" s="188" t="s">
        <v>1311</v>
      </c>
      <c r="G587" s="189" t="s">
        <v>159</v>
      </c>
      <c r="H587" s="190">
        <v>972.07</v>
      </c>
      <c r="I587" s="191"/>
      <c r="J587" s="192">
        <f>ROUND(I587*H587,2)</f>
        <v>0</v>
      </c>
      <c r="K587" s="188" t="s">
        <v>152</v>
      </c>
      <c r="L587" s="39"/>
      <c r="M587" s="193" t="s">
        <v>1</v>
      </c>
      <c r="N587" s="194" t="s">
        <v>42</v>
      </c>
      <c r="O587" s="71"/>
      <c r="P587" s="195">
        <f>O587*H587</f>
        <v>0</v>
      </c>
      <c r="Q587" s="195">
        <v>2.0000000000000001E-4</v>
      </c>
      <c r="R587" s="195">
        <f>Q587*H587</f>
        <v>0.19441400000000003</v>
      </c>
      <c r="S587" s="195">
        <v>0</v>
      </c>
      <c r="T587" s="196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97" t="s">
        <v>237</v>
      </c>
      <c r="AT587" s="197" t="s">
        <v>148</v>
      </c>
      <c r="AU587" s="197" t="s">
        <v>87</v>
      </c>
      <c r="AY587" s="17" t="s">
        <v>145</v>
      </c>
      <c r="BE587" s="198">
        <f>IF(N587="základní",J587,0)</f>
        <v>0</v>
      </c>
      <c r="BF587" s="198">
        <f>IF(N587="snížená",J587,0)</f>
        <v>0</v>
      </c>
      <c r="BG587" s="198">
        <f>IF(N587="zákl. přenesená",J587,0)</f>
        <v>0</v>
      </c>
      <c r="BH587" s="198">
        <f>IF(N587="sníž. přenesená",J587,0)</f>
        <v>0</v>
      </c>
      <c r="BI587" s="198">
        <f>IF(N587="nulová",J587,0)</f>
        <v>0</v>
      </c>
      <c r="BJ587" s="17" t="s">
        <v>85</v>
      </c>
      <c r="BK587" s="198">
        <f>ROUND(I587*H587,2)</f>
        <v>0</v>
      </c>
      <c r="BL587" s="17" t="s">
        <v>237</v>
      </c>
      <c r="BM587" s="197" t="s">
        <v>1312</v>
      </c>
    </row>
    <row r="588" spans="1:65" s="13" customFormat="1">
      <c r="B588" s="199"/>
      <c r="C588" s="200"/>
      <c r="D588" s="201" t="s">
        <v>155</v>
      </c>
      <c r="E588" s="202" t="s">
        <v>1</v>
      </c>
      <c r="F588" s="203" t="s">
        <v>1313</v>
      </c>
      <c r="G588" s="200"/>
      <c r="H588" s="204">
        <v>848.52</v>
      </c>
      <c r="I588" s="205"/>
      <c r="J588" s="200"/>
      <c r="K588" s="200"/>
      <c r="L588" s="206"/>
      <c r="M588" s="207"/>
      <c r="N588" s="208"/>
      <c r="O588" s="208"/>
      <c r="P588" s="208"/>
      <c r="Q588" s="208"/>
      <c r="R588" s="208"/>
      <c r="S588" s="208"/>
      <c r="T588" s="209"/>
      <c r="AT588" s="210" t="s">
        <v>155</v>
      </c>
      <c r="AU588" s="210" t="s">
        <v>87</v>
      </c>
      <c r="AV588" s="13" t="s">
        <v>87</v>
      </c>
      <c r="AW588" s="13" t="s">
        <v>34</v>
      </c>
      <c r="AX588" s="13" t="s">
        <v>77</v>
      </c>
      <c r="AY588" s="210" t="s">
        <v>145</v>
      </c>
    </row>
    <row r="589" spans="1:65" s="13" customFormat="1">
      <c r="B589" s="199"/>
      <c r="C589" s="200"/>
      <c r="D589" s="201" t="s">
        <v>155</v>
      </c>
      <c r="E589" s="202" t="s">
        <v>1</v>
      </c>
      <c r="F589" s="203" t="s">
        <v>1304</v>
      </c>
      <c r="G589" s="200"/>
      <c r="H589" s="204">
        <v>123.55</v>
      </c>
      <c r="I589" s="205"/>
      <c r="J589" s="200"/>
      <c r="K589" s="200"/>
      <c r="L589" s="206"/>
      <c r="M589" s="207"/>
      <c r="N589" s="208"/>
      <c r="O589" s="208"/>
      <c r="P589" s="208"/>
      <c r="Q589" s="208"/>
      <c r="R589" s="208"/>
      <c r="S589" s="208"/>
      <c r="T589" s="209"/>
      <c r="AT589" s="210" t="s">
        <v>155</v>
      </c>
      <c r="AU589" s="210" t="s">
        <v>87</v>
      </c>
      <c r="AV589" s="13" t="s">
        <v>87</v>
      </c>
      <c r="AW589" s="13" t="s">
        <v>34</v>
      </c>
      <c r="AX589" s="13" t="s">
        <v>77</v>
      </c>
      <c r="AY589" s="210" t="s">
        <v>145</v>
      </c>
    </row>
    <row r="590" spans="1:65" s="14" customFormat="1">
      <c r="B590" s="211"/>
      <c r="C590" s="212"/>
      <c r="D590" s="201" t="s">
        <v>155</v>
      </c>
      <c r="E590" s="213" t="s">
        <v>1</v>
      </c>
      <c r="F590" s="214" t="s">
        <v>173</v>
      </c>
      <c r="G590" s="212"/>
      <c r="H590" s="215">
        <v>972.06999999999994</v>
      </c>
      <c r="I590" s="216"/>
      <c r="J590" s="212"/>
      <c r="K590" s="212"/>
      <c r="L590" s="217"/>
      <c r="M590" s="218"/>
      <c r="N590" s="219"/>
      <c r="O590" s="219"/>
      <c r="P590" s="219"/>
      <c r="Q590" s="219"/>
      <c r="R590" s="219"/>
      <c r="S590" s="219"/>
      <c r="T590" s="220"/>
      <c r="AT590" s="221" t="s">
        <v>155</v>
      </c>
      <c r="AU590" s="221" t="s">
        <v>87</v>
      </c>
      <c r="AV590" s="14" t="s">
        <v>153</v>
      </c>
      <c r="AW590" s="14" t="s">
        <v>34</v>
      </c>
      <c r="AX590" s="14" t="s">
        <v>85</v>
      </c>
      <c r="AY590" s="221" t="s">
        <v>145</v>
      </c>
    </row>
    <row r="591" spans="1:65" s="2" customFormat="1" ht="24.2" customHeight="1">
      <c r="A591" s="34"/>
      <c r="B591" s="35"/>
      <c r="C591" s="186" t="s">
        <v>1314</v>
      </c>
      <c r="D591" s="186" t="s">
        <v>148</v>
      </c>
      <c r="E591" s="187" t="s">
        <v>1315</v>
      </c>
      <c r="F591" s="188" t="s">
        <v>1316</v>
      </c>
      <c r="G591" s="189" t="s">
        <v>159</v>
      </c>
      <c r="H591" s="190">
        <v>1109.26</v>
      </c>
      <c r="I591" s="191"/>
      <c r="J591" s="192">
        <f>ROUND(I591*H591,2)</f>
        <v>0</v>
      </c>
      <c r="K591" s="188" t="s">
        <v>152</v>
      </c>
      <c r="L591" s="39"/>
      <c r="M591" s="193" t="s">
        <v>1</v>
      </c>
      <c r="N591" s="194" t="s">
        <v>42</v>
      </c>
      <c r="O591" s="71"/>
      <c r="P591" s="195">
        <f>O591*H591</f>
        <v>0</v>
      </c>
      <c r="Q591" s="195">
        <v>2.9E-4</v>
      </c>
      <c r="R591" s="195">
        <f>Q591*H591</f>
        <v>0.32168540000000001</v>
      </c>
      <c r="S591" s="195">
        <v>0</v>
      </c>
      <c r="T591" s="196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7" t="s">
        <v>237</v>
      </c>
      <c r="AT591" s="197" t="s">
        <v>148</v>
      </c>
      <c r="AU591" s="197" t="s">
        <v>87</v>
      </c>
      <c r="AY591" s="17" t="s">
        <v>145</v>
      </c>
      <c r="BE591" s="198">
        <f>IF(N591="základní",J591,0)</f>
        <v>0</v>
      </c>
      <c r="BF591" s="198">
        <f>IF(N591="snížená",J591,0)</f>
        <v>0</v>
      </c>
      <c r="BG591" s="198">
        <f>IF(N591="zákl. přenesená",J591,0)</f>
        <v>0</v>
      </c>
      <c r="BH591" s="198">
        <f>IF(N591="sníž. přenesená",J591,0)</f>
        <v>0</v>
      </c>
      <c r="BI591" s="198">
        <f>IF(N591="nulová",J591,0)</f>
        <v>0</v>
      </c>
      <c r="BJ591" s="17" t="s">
        <v>85</v>
      </c>
      <c r="BK591" s="198">
        <f>ROUND(I591*H591,2)</f>
        <v>0</v>
      </c>
      <c r="BL591" s="17" t="s">
        <v>237</v>
      </c>
      <c r="BM591" s="197" t="s">
        <v>1317</v>
      </c>
    </row>
    <row r="592" spans="1:65" s="13" customFormat="1">
      <c r="B592" s="199"/>
      <c r="C592" s="200"/>
      <c r="D592" s="201" t="s">
        <v>155</v>
      </c>
      <c r="E592" s="202" t="s">
        <v>1</v>
      </c>
      <c r="F592" s="203" t="s">
        <v>1313</v>
      </c>
      <c r="G592" s="200"/>
      <c r="H592" s="204">
        <v>848.52</v>
      </c>
      <c r="I592" s="205"/>
      <c r="J592" s="200"/>
      <c r="K592" s="200"/>
      <c r="L592" s="206"/>
      <c r="M592" s="207"/>
      <c r="N592" s="208"/>
      <c r="O592" s="208"/>
      <c r="P592" s="208"/>
      <c r="Q592" s="208"/>
      <c r="R592" s="208"/>
      <c r="S592" s="208"/>
      <c r="T592" s="209"/>
      <c r="AT592" s="210" t="s">
        <v>155</v>
      </c>
      <c r="AU592" s="210" t="s">
        <v>87</v>
      </c>
      <c r="AV592" s="13" t="s">
        <v>87</v>
      </c>
      <c r="AW592" s="13" t="s">
        <v>34</v>
      </c>
      <c r="AX592" s="13" t="s">
        <v>77</v>
      </c>
      <c r="AY592" s="210" t="s">
        <v>145</v>
      </c>
    </row>
    <row r="593" spans="1:65" s="13" customFormat="1">
      <c r="B593" s="199"/>
      <c r="C593" s="200"/>
      <c r="D593" s="201" t="s">
        <v>155</v>
      </c>
      <c r="E593" s="202" t="s">
        <v>1</v>
      </c>
      <c r="F593" s="203" t="s">
        <v>1318</v>
      </c>
      <c r="G593" s="200"/>
      <c r="H593" s="204">
        <v>137.19</v>
      </c>
      <c r="I593" s="205"/>
      <c r="J593" s="200"/>
      <c r="K593" s="200"/>
      <c r="L593" s="206"/>
      <c r="M593" s="207"/>
      <c r="N593" s="208"/>
      <c r="O593" s="208"/>
      <c r="P593" s="208"/>
      <c r="Q593" s="208"/>
      <c r="R593" s="208"/>
      <c r="S593" s="208"/>
      <c r="T593" s="209"/>
      <c r="AT593" s="210" t="s">
        <v>155</v>
      </c>
      <c r="AU593" s="210" t="s">
        <v>87</v>
      </c>
      <c r="AV593" s="13" t="s">
        <v>87</v>
      </c>
      <c r="AW593" s="13" t="s">
        <v>34</v>
      </c>
      <c r="AX593" s="13" t="s">
        <v>77</v>
      </c>
      <c r="AY593" s="210" t="s">
        <v>145</v>
      </c>
    </row>
    <row r="594" spans="1:65" s="13" customFormat="1">
      <c r="B594" s="199"/>
      <c r="C594" s="200"/>
      <c r="D594" s="201" t="s">
        <v>155</v>
      </c>
      <c r="E594" s="202" t="s">
        <v>1</v>
      </c>
      <c r="F594" s="203" t="s">
        <v>1304</v>
      </c>
      <c r="G594" s="200"/>
      <c r="H594" s="204">
        <v>123.55</v>
      </c>
      <c r="I594" s="205"/>
      <c r="J594" s="200"/>
      <c r="K594" s="200"/>
      <c r="L594" s="206"/>
      <c r="M594" s="207"/>
      <c r="N594" s="208"/>
      <c r="O594" s="208"/>
      <c r="P594" s="208"/>
      <c r="Q594" s="208"/>
      <c r="R594" s="208"/>
      <c r="S594" s="208"/>
      <c r="T594" s="209"/>
      <c r="AT594" s="210" t="s">
        <v>155</v>
      </c>
      <c r="AU594" s="210" t="s">
        <v>87</v>
      </c>
      <c r="AV594" s="13" t="s">
        <v>87</v>
      </c>
      <c r="AW594" s="13" t="s">
        <v>34</v>
      </c>
      <c r="AX594" s="13" t="s">
        <v>77</v>
      </c>
      <c r="AY594" s="210" t="s">
        <v>145</v>
      </c>
    </row>
    <row r="595" spans="1:65" s="14" customFormat="1">
      <c r="B595" s="211"/>
      <c r="C595" s="212"/>
      <c r="D595" s="201" t="s">
        <v>155</v>
      </c>
      <c r="E595" s="213" t="s">
        <v>1</v>
      </c>
      <c r="F595" s="214" t="s">
        <v>173</v>
      </c>
      <c r="G595" s="212"/>
      <c r="H595" s="215">
        <v>1109.26</v>
      </c>
      <c r="I595" s="216"/>
      <c r="J595" s="212"/>
      <c r="K595" s="212"/>
      <c r="L595" s="217"/>
      <c r="M595" s="218"/>
      <c r="N595" s="219"/>
      <c r="O595" s="219"/>
      <c r="P595" s="219"/>
      <c r="Q595" s="219"/>
      <c r="R595" s="219"/>
      <c r="S595" s="219"/>
      <c r="T595" s="220"/>
      <c r="AT595" s="221" t="s">
        <v>155</v>
      </c>
      <c r="AU595" s="221" t="s">
        <v>87</v>
      </c>
      <c r="AV595" s="14" t="s">
        <v>153</v>
      </c>
      <c r="AW595" s="14" t="s">
        <v>34</v>
      </c>
      <c r="AX595" s="14" t="s">
        <v>85</v>
      </c>
      <c r="AY595" s="221" t="s">
        <v>145</v>
      </c>
    </row>
    <row r="596" spans="1:65" s="12" customFormat="1" ht="22.9" customHeight="1">
      <c r="B596" s="170"/>
      <c r="C596" s="171"/>
      <c r="D596" s="172" t="s">
        <v>76</v>
      </c>
      <c r="E596" s="184" t="s">
        <v>1319</v>
      </c>
      <c r="F596" s="184" t="s">
        <v>1320</v>
      </c>
      <c r="G596" s="171"/>
      <c r="H596" s="171"/>
      <c r="I596" s="174"/>
      <c r="J596" s="185">
        <f>BK596</f>
        <v>0</v>
      </c>
      <c r="K596" s="171"/>
      <c r="L596" s="176"/>
      <c r="M596" s="177"/>
      <c r="N596" s="178"/>
      <c r="O596" s="178"/>
      <c r="P596" s="179">
        <f>SUM(P597:P601)</f>
        <v>0</v>
      </c>
      <c r="Q596" s="178"/>
      <c r="R596" s="179">
        <f>SUM(R597:R601)</f>
        <v>3.5684999999999995E-2</v>
      </c>
      <c r="S596" s="178"/>
      <c r="T596" s="180">
        <f>SUM(T597:T601)</f>
        <v>0</v>
      </c>
      <c r="AR596" s="181" t="s">
        <v>87</v>
      </c>
      <c r="AT596" s="182" t="s">
        <v>76</v>
      </c>
      <c r="AU596" s="182" t="s">
        <v>85</v>
      </c>
      <c r="AY596" s="181" t="s">
        <v>145</v>
      </c>
      <c r="BK596" s="183">
        <f>SUM(BK597:BK601)</f>
        <v>0</v>
      </c>
    </row>
    <row r="597" spans="1:65" s="2" customFormat="1" ht="24.2" customHeight="1">
      <c r="A597" s="34"/>
      <c r="B597" s="35"/>
      <c r="C597" s="186" t="s">
        <v>1321</v>
      </c>
      <c r="D597" s="186" t="s">
        <v>148</v>
      </c>
      <c r="E597" s="187" t="s">
        <v>1322</v>
      </c>
      <c r="F597" s="188" t="s">
        <v>1323</v>
      </c>
      <c r="G597" s="189" t="s">
        <v>159</v>
      </c>
      <c r="H597" s="190">
        <v>27.45</v>
      </c>
      <c r="I597" s="191"/>
      <c r="J597" s="192">
        <f>ROUND(I597*H597,2)</f>
        <v>0</v>
      </c>
      <c r="K597" s="188" t="s">
        <v>152</v>
      </c>
      <c r="L597" s="39"/>
      <c r="M597" s="193" t="s">
        <v>1</v>
      </c>
      <c r="N597" s="194" t="s">
        <v>42</v>
      </c>
      <c r="O597" s="71"/>
      <c r="P597" s="195">
        <f>O597*H597</f>
        <v>0</v>
      </c>
      <c r="Q597" s="195">
        <v>0</v>
      </c>
      <c r="R597" s="195">
        <f>Q597*H597</f>
        <v>0</v>
      </c>
      <c r="S597" s="195">
        <v>0</v>
      </c>
      <c r="T597" s="196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97" t="s">
        <v>237</v>
      </c>
      <c r="AT597" s="197" t="s">
        <v>148</v>
      </c>
      <c r="AU597" s="197" t="s">
        <v>87</v>
      </c>
      <c r="AY597" s="17" t="s">
        <v>145</v>
      </c>
      <c r="BE597" s="198">
        <f>IF(N597="základní",J597,0)</f>
        <v>0</v>
      </c>
      <c r="BF597" s="198">
        <f>IF(N597="snížená",J597,0)</f>
        <v>0</v>
      </c>
      <c r="BG597" s="198">
        <f>IF(N597="zákl. přenesená",J597,0)</f>
        <v>0</v>
      </c>
      <c r="BH597" s="198">
        <f>IF(N597="sníž. přenesená",J597,0)</f>
        <v>0</v>
      </c>
      <c r="BI597" s="198">
        <f>IF(N597="nulová",J597,0)</f>
        <v>0</v>
      </c>
      <c r="BJ597" s="17" t="s">
        <v>85</v>
      </c>
      <c r="BK597" s="198">
        <f>ROUND(I597*H597,2)</f>
        <v>0</v>
      </c>
      <c r="BL597" s="17" t="s">
        <v>237</v>
      </c>
      <c r="BM597" s="197" t="s">
        <v>1324</v>
      </c>
    </row>
    <row r="598" spans="1:65" s="13" customFormat="1">
      <c r="B598" s="199"/>
      <c r="C598" s="200"/>
      <c r="D598" s="201" t="s">
        <v>155</v>
      </c>
      <c r="E598" s="202" t="s">
        <v>1</v>
      </c>
      <c r="F598" s="203" t="s">
        <v>1325</v>
      </c>
      <c r="G598" s="200"/>
      <c r="H598" s="204">
        <v>27.45</v>
      </c>
      <c r="I598" s="205"/>
      <c r="J598" s="200"/>
      <c r="K598" s="200"/>
      <c r="L598" s="206"/>
      <c r="M598" s="207"/>
      <c r="N598" s="208"/>
      <c r="O598" s="208"/>
      <c r="P598" s="208"/>
      <c r="Q598" s="208"/>
      <c r="R598" s="208"/>
      <c r="S598" s="208"/>
      <c r="T598" s="209"/>
      <c r="AT598" s="210" t="s">
        <v>155</v>
      </c>
      <c r="AU598" s="210" t="s">
        <v>87</v>
      </c>
      <c r="AV598" s="13" t="s">
        <v>87</v>
      </c>
      <c r="AW598" s="13" t="s">
        <v>34</v>
      </c>
      <c r="AX598" s="13" t="s">
        <v>85</v>
      </c>
      <c r="AY598" s="210" t="s">
        <v>145</v>
      </c>
    </row>
    <row r="599" spans="1:65" s="2" customFormat="1" ht="24.2" customHeight="1">
      <c r="A599" s="34"/>
      <c r="B599" s="35"/>
      <c r="C599" s="186" t="s">
        <v>1326</v>
      </c>
      <c r="D599" s="186" t="s">
        <v>148</v>
      </c>
      <c r="E599" s="187" t="s">
        <v>1327</v>
      </c>
      <c r="F599" s="188" t="s">
        <v>1328</v>
      </c>
      <c r="G599" s="189" t="s">
        <v>159</v>
      </c>
      <c r="H599" s="190">
        <v>27.45</v>
      </c>
      <c r="I599" s="191"/>
      <c r="J599" s="192">
        <f>ROUND(I599*H599,2)</f>
        <v>0</v>
      </c>
      <c r="K599" s="188" t="s">
        <v>152</v>
      </c>
      <c r="L599" s="39"/>
      <c r="M599" s="193" t="s">
        <v>1</v>
      </c>
      <c r="N599" s="194" t="s">
        <v>42</v>
      </c>
      <c r="O599" s="71"/>
      <c r="P599" s="195">
        <f>O599*H599</f>
        <v>0</v>
      </c>
      <c r="Q599" s="195">
        <v>0</v>
      </c>
      <c r="R599" s="195">
        <f>Q599*H599</f>
        <v>0</v>
      </c>
      <c r="S599" s="195">
        <v>0</v>
      </c>
      <c r="T599" s="196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7" t="s">
        <v>237</v>
      </c>
      <c r="AT599" s="197" t="s">
        <v>148</v>
      </c>
      <c r="AU599" s="197" t="s">
        <v>87</v>
      </c>
      <c r="AY599" s="17" t="s">
        <v>145</v>
      </c>
      <c r="BE599" s="198">
        <f>IF(N599="základní",J599,0)</f>
        <v>0</v>
      </c>
      <c r="BF599" s="198">
        <f>IF(N599="snížená",J599,0)</f>
        <v>0</v>
      </c>
      <c r="BG599" s="198">
        <f>IF(N599="zákl. přenesená",J599,0)</f>
        <v>0</v>
      </c>
      <c r="BH599" s="198">
        <f>IF(N599="sníž. přenesená",J599,0)</f>
        <v>0</v>
      </c>
      <c r="BI599" s="198">
        <f>IF(N599="nulová",J599,0)</f>
        <v>0</v>
      </c>
      <c r="BJ599" s="17" t="s">
        <v>85</v>
      </c>
      <c r="BK599" s="198">
        <f>ROUND(I599*H599,2)</f>
        <v>0</v>
      </c>
      <c r="BL599" s="17" t="s">
        <v>237</v>
      </c>
      <c r="BM599" s="197" t="s">
        <v>1329</v>
      </c>
    </row>
    <row r="600" spans="1:65" s="2" customFormat="1" ht="16.5" customHeight="1">
      <c r="A600" s="34"/>
      <c r="B600" s="35"/>
      <c r="C600" s="233" t="s">
        <v>1330</v>
      </c>
      <c r="D600" s="233" t="s">
        <v>255</v>
      </c>
      <c r="E600" s="234" t="s">
        <v>1331</v>
      </c>
      <c r="F600" s="235" t="s">
        <v>1332</v>
      </c>
      <c r="G600" s="236" t="s">
        <v>159</v>
      </c>
      <c r="H600" s="237">
        <v>27.45</v>
      </c>
      <c r="I600" s="238"/>
      <c r="J600" s="239">
        <f>ROUND(I600*H600,2)</f>
        <v>0</v>
      </c>
      <c r="K600" s="235" t="s">
        <v>152</v>
      </c>
      <c r="L600" s="240"/>
      <c r="M600" s="241" t="s">
        <v>1</v>
      </c>
      <c r="N600" s="242" t="s">
        <v>42</v>
      </c>
      <c r="O600" s="71"/>
      <c r="P600" s="195">
        <f>O600*H600</f>
        <v>0</v>
      </c>
      <c r="Q600" s="195">
        <v>1.2999999999999999E-3</v>
      </c>
      <c r="R600" s="195">
        <f>Q600*H600</f>
        <v>3.5684999999999995E-2</v>
      </c>
      <c r="S600" s="195">
        <v>0</v>
      </c>
      <c r="T600" s="196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7" t="s">
        <v>313</v>
      </c>
      <c r="AT600" s="197" t="s">
        <v>255</v>
      </c>
      <c r="AU600" s="197" t="s">
        <v>87</v>
      </c>
      <c r="AY600" s="17" t="s">
        <v>145</v>
      </c>
      <c r="BE600" s="198">
        <f>IF(N600="základní",J600,0)</f>
        <v>0</v>
      </c>
      <c r="BF600" s="198">
        <f>IF(N600="snížená",J600,0)</f>
        <v>0</v>
      </c>
      <c r="BG600" s="198">
        <f>IF(N600="zákl. přenesená",J600,0)</f>
        <v>0</v>
      </c>
      <c r="BH600" s="198">
        <f>IF(N600="sníž. přenesená",J600,0)</f>
        <v>0</v>
      </c>
      <c r="BI600" s="198">
        <f>IF(N600="nulová",J600,0)</f>
        <v>0</v>
      </c>
      <c r="BJ600" s="17" t="s">
        <v>85</v>
      </c>
      <c r="BK600" s="198">
        <f>ROUND(I600*H600,2)</f>
        <v>0</v>
      </c>
      <c r="BL600" s="17" t="s">
        <v>237</v>
      </c>
      <c r="BM600" s="197" t="s">
        <v>1333</v>
      </c>
    </row>
    <row r="601" spans="1:65" s="2" customFormat="1" ht="24.2" customHeight="1">
      <c r="A601" s="34"/>
      <c r="B601" s="35"/>
      <c r="C601" s="186" t="s">
        <v>1334</v>
      </c>
      <c r="D601" s="186" t="s">
        <v>148</v>
      </c>
      <c r="E601" s="187" t="s">
        <v>1335</v>
      </c>
      <c r="F601" s="188" t="s">
        <v>1336</v>
      </c>
      <c r="G601" s="189" t="s">
        <v>495</v>
      </c>
      <c r="H601" s="247"/>
      <c r="I601" s="191"/>
      <c r="J601" s="192">
        <f>ROUND(I601*H601,2)</f>
        <v>0</v>
      </c>
      <c r="K601" s="188" t="s">
        <v>152</v>
      </c>
      <c r="L601" s="39"/>
      <c r="M601" s="193" t="s">
        <v>1</v>
      </c>
      <c r="N601" s="194" t="s">
        <v>42</v>
      </c>
      <c r="O601" s="71"/>
      <c r="P601" s="195">
        <f>O601*H601</f>
        <v>0</v>
      </c>
      <c r="Q601" s="195">
        <v>0</v>
      </c>
      <c r="R601" s="195">
        <f>Q601*H601</f>
        <v>0</v>
      </c>
      <c r="S601" s="195">
        <v>0</v>
      </c>
      <c r="T601" s="196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7" t="s">
        <v>237</v>
      </c>
      <c r="AT601" s="197" t="s">
        <v>148</v>
      </c>
      <c r="AU601" s="197" t="s">
        <v>87</v>
      </c>
      <c r="AY601" s="17" t="s">
        <v>145</v>
      </c>
      <c r="BE601" s="198">
        <f>IF(N601="základní",J601,0)</f>
        <v>0</v>
      </c>
      <c r="BF601" s="198">
        <f>IF(N601="snížená",J601,0)</f>
        <v>0</v>
      </c>
      <c r="BG601" s="198">
        <f>IF(N601="zákl. přenesená",J601,0)</f>
        <v>0</v>
      </c>
      <c r="BH601" s="198">
        <f>IF(N601="sníž. přenesená",J601,0)</f>
        <v>0</v>
      </c>
      <c r="BI601" s="198">
        <f>IF(N601="nulová",J601,0)</f>
        <v>0</v>
      </c>
      <c r="BJ601" s="17" t="s">
        <v>85</v>
      </c>
      <c r="BK601" s="198">
        <f>ROUND(I601*H601,2)</f>
        <v>0</v>
      </c>
      <c r="BL601" s="17" t="s">
        <v>237</v>
      </c>
      <c r="BM601" s="197" t="s">
        <v>1337</v>
      </c>
    </row>
    <row r="602" spans="1:65" s="12" customFormat="1" ht="22.9" customHeight="1">
      <c r="B602" s="170"/>
      <c r="C602" s="171"/>
      <c r="D602" s="172" t="s">
        <v>76</v>
      </c>
      <c r="E602" s="184" t="s">
        <v>1338</v>
      </c>
      <c r="F602" s="184" t="s">
        <v>1339</v>
      </c>
      <c r="G602" s="171"/>
      <c r="H602" s="171"/>
      <c r="I602" s="174"/>
      <c r="J602" s="185">
        <f>BK602</f>
        <v>0</v>
      </c>
      <c r="K602" s="171"/>
      <c r="L602" s="176"/>
      <c r="M602" s="177"/>
      <c r="N602" s="178"/>
      <c r="O602" s="178"/>
      <c r="P602" s="179">
        <f>P603</f>
        <v>0</v>
      </c>
      <c r="Q602" s="178"/>
      <c r="R602" s="179">
        <f>R603</f>
        <v>0</v>
      </c>
      <c r="S602" s="178"/>
      <c r="T602" s="180">
        <f>T603</f>
        <v>2.2400000000000002</v>
      </c>
      <c r="AR602" s="181" t="s">
        <v>87</v>
      </c>
      <c r="AT602" s="182" t="s">
        <v>76</v>
      </c>
      <c r="AU602" s="182" t="s">
        <v>85</v>
      </c>
      <c r="AY602" s="181" t="s">
        <v>145</v>
      </c>
      <c r="BK602" s="183">
        <f>BK603</f>
        <v>0</v>
      </c>
    </row>
    <row r="603" spans="1:65" s="2" customFormat="1" ht="24.2" customHeight="1">
      <c r="A603" s="34"/>
      <c r="B603" s="35"/>
      <c r="C603" s="186" t="s">
        <v>1340</v>
      </c>
      <c r="D603" s="186" t="s">
        <v>148</v>
      </c>
      <c r="E603" s="187" t="s">
        <v>1341</v>
      </c>
      <c r="F603" s="188" t="s">
        <v>1342</v>
      </c>
      <c r="G603" s="189" t="s">
        <v>164</v>
      </c>
      <c r="H603" s="190">
        <v>8</v>
      </c>
      <c r="I603" s="191"/>
      <c r="J603" s="192">
        <f>ROUND(I603*H603,2)</f>
        <v>0</v>
      </c>
      <c r="K603" s="188" t="s">
        <v>152</v>
      </c>
      <c r="L603" s="39"/>
      <c r="M603" s="248" t="s">
        <v>1</v>
      </c>
      <c r="N603" s="249" t="s">
        <v>42</v>
      </c>
      <c r="O603" s="250"/>
      <c r="P603" s="251">
        <f>O603*H603</f>
        <v>0</v>
      </c>
      <c r="Q603" s="251">
        <v>0</v>
      </c>
      <c r="R603" s="251">
        <f>Q603*H603</f>
        <v>0</v>
      </c>
      <c r="S603" s="251">
        <v>0.28000000000000003</v>
      </c>
      <c r="T603" s="252">
        <f>S603*H603</f>
        <v>2.2400000000000002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97" t="s">
        <v>237</v>
      </c>
      <c r="AT603" s="197" t="s">
        <v>148</v>
      </c>
      <c r="AU603" s="197" t="s">
        <v>87</v>
      </c>
      <c r="AY603" s="17" t="s">
        <v>145</v>
      </c>
      <c r="BE603" s="198">
        <f>IF(N603="základní",J603,0)</f>
        <v>0</v>
      </c>
      <c r="BF603" s="198">
        <f>IF(N603="snížená",J603,0)</f>
        <v>0</v>
      </c>
      <c r="BG603" s="198">
        <f>IF(N603="zákl. přenesená",J603,0)</f>
        <v>0</v>
      </c>
      <c r="BH603" s="198">
        <f>IF(N603="sníž. přenesená",J603,0)</f>
        <v>0</v>
      </c>
      <c r="BI603" s="198">
        <f>IF(N603="nulová",J603,0)</f>
        <v>0</v>
      </c>
      <c r="BJ603" s="17" t="s">
        <v>85</v>
      </c>
      <c r="BK603" s="198">
        <f>ROUND(I603*H603,2)</f>
        <v>0</v>
      </c>
      <c r="BL603" s="17" t="s">
        <v>237</v>
      </c>
      <c r="BM603" s="197" t="s">
        <v>1343</v>
      </c>
    </row>
    <row r="604" spans="1:65" s="2" customFormat="1" ht="6.95" customHeight="1">
      <c r="A604" s="34"/>
      <c r="B604" s="54"/>
      <c r="C604" s="55"/>
      <c r="D604" s="55"/>
      <c r="E604" s="55"/>
      <c r="F604" s="55"/>
      <c r="G604" s="55"/>
      <c r="H604" s="55"/>
      <c r="I604" s="55"/>
      <c r="J604" s="55"/>
      <c r="K604" s="55"/>
      <c r="L604" s="39"/>
      <c r="M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</row>
  </sheetData>
  <sheetProtection password="C1E4" sheet="1" objects="1" scenarios="1" formatColumns="0" formatRows="0" autoFilter="0"/>
  <autoFilter ref="C138:K603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workbookViewId="0">
      <selection activeCell="E4" sqref="E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zakázky'!K6</f>
        <v>Praha Vysočany - oprava vnitřních prostor měnírny (2NP)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1344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101</v>
      </c>
      <c r="G12" s="34"/>
      <c r="H12" s="34"/>
      <c r="I12" s="112" t="s">
        <v>22</v>
      </c>
      <c r="J12" s="114" t="str">
        <f>'Rekapitulace zakázky'!AN8</f>
        <v>29. 5. 2024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ROUND((SUM(BE128:BE252)),  2)</f>
        <v>0</v>
      </c>
      <c r="G33" s="34"/>
      <c r="H33" s="34"/>
      <c r="I33" s="124">
        <v>0.21</v>
      </c>
      <c r="J33" s="123">
        <f>ROUND(((SUM(BE128:BE252))*I33),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ROUND((SUM(BF128:BF252)),  2)</f>
        <v>0</v>
      </c>
      <c r="G34" s="34"/>
      <c r="H34" s="34"/>
      <c r="I34" s="124">
        <v>0.12</v>
      </c>
      <c r="J34" s="123">
        <f>ROUND(((SUM(BF128:BF252))*I34),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ROUND((SUM(BG128:BG252)),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ROUND((SUM(BH128:BH252)),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ROUND((SUM(BI128:BI252)),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5" t="str">
        <f>E7</f>
        <v>Praha Vysočany - oprava vnitřních prostor měnírny (2NP)</v>
      </c>
      <c r="F85" s="296"/>
      <c r="G85" s="296"/>
      <c r="H85" s="29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3" t="str">
        <f>E9</f>
        <v>002 - Oprava schodiště</v>
      </c>
      <c r="F87" s="294"/>
      <c r="G87" s="294"/>
      <c r="H87" s="29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Praha Vysočany</v>
      </c>
      <c r="G89" s="36"/>
      <c r="H89" s="36"/>
      <c r="I89" s="29" t="s">
        <v>22</v>
      </c>
      <c r="J89" s="66" t="str">
        <f>IF(J12="","",J12)</f>
        <v>29. 5. 2024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107</v>
      </c>
      <c r="E97" s="150"/>
      <c r="F97" s="150"/>
      <c r="G97" s="150"/>
      <c r="H97" s="150"/>
      <c r="I97" s="150"/>
      <c r="J97" s="151">
        <f>J129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109</v>
      </c>
      <c r="E98" s="156"/>
      <c r="F98" s="156"/>
      <c r="G98" s="156"/>
      <c r="H98" s="156"/>
      <c r="I98" s="156"/>
      <c r="J98" s="157">
        <f>J130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110</v>
      </c>
      <c r="E99" s="156"/>
      <c r="F99" s="156"/>
      <c r="G99" s="156"/>
      <c r="H99" s="156"/>
      <c r="I99" s="156"/>
      <c r="J99" s="157">
        <f>J133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1345</v>
      </c>
      <c r="E100" s="156"/>
      <c r="F100" s="156"/>
      <c r="G100" s="156"/>
      <c r="H100" s="156"/>
      <c r="I100" s="156"/>
      <c r="J100" s="157">
        <f>J145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112</v>
      </c>
      <c r="E101" s="156"/>
      <c r="F101" s="156"/>
      <c r="G101" s="156"/>
      <c r="H101" s="156"/>
      <c r="I101" s="156"/>
      <c r="J101" s="157">
        <f>J153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113</v>
      </c>
      <c r="E102" s="150"/>
      <c r="F102" s="150"/>
      <c r="G102" s="150"/>
      <c r="H102" s="150"/>
      <c r="I102" s="150"/>
      <c r="J102" s="151">
        <f>J155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120</v>
      </c>
      <c r="E103" s="156"/>
      <c r="F103" s="156"/>
      <c r="G103" s="156"/>
      <c r="H103" s="156"/>
      <c r="I103" s="156"/>
      <c r="J103" s="157">
        <f>J156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121</v>
      </c>
      <c r="E104" s="156"/>
      <c r="F104" s="156"/>
      <c r="G104" s="156"/>
      <c r="H104" s="156"/>
      <c r="I104" s="156"/>
      <c r="J104" s="157">
        <f>J162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122</v>
      </c>
      <c r="E105" s="156"/>
      <c r="F105" s="156"/>
      <c r="G105" s="156"/>
      <c r="H105" s="156"/>
      <c r="I105" s="156"/>
      <c r="J105" s="157">
        <f>J169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124</v>
      </c>
      <c r="E106" s="156"/>
      <c r="F106" s="156"/>
      <c r="G106" s="156"/>
      <c r="H106" s="156"/>
      <c r="I106" s="156"/>
      <c r="J106" s="157">
        <f>J172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126</v>
      </c>
      <c r="E107" s="156"/>
      <c r="F107" s="156"/>
      <c r="G107" s="156"/>
      <c r="H107" s="156"/>
      <c r="I107" s="156"/>
      <c r="J107" s="157">
        <f>J226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127</v>
      </c>
      <c r="E108" s="156"/>
      <c r="F108" s="156"/>
      <c r="G108" s="156"/>
      <c r="H108" s="156"/>
      <c r="I108" s="156"/>
      <c r="J108" s="157">
        <f>J242</f>
        <v>0</v>
      </c>
      <c r="K108" s="154"/>
      <c r="L108" s="158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130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95" t="str">
        <f>E7</f>
        <v>Praha Vysočany - oprava vnitřních prostor měnírny (2NP)</v>
      </c>
      <c r="F118" s="296"/>
      <c r="G118" s="296"/>
      <c r="H118" s="29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99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83" t="str">
        <f>E9</f>
        <v>002 - Oprava schodiště</v>
      </c>
      <c r="F120" s="294"/>
      <c r="G120" s="294"/>
      <c r="H120" s="294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F12</f>
        <v>Praha Vysočany</v>
      </c>
      <c r="G122" s="36"/>
      <c r="H122" s="36"/>
      <c r="I122" s="29" t="s">
        <v>22</v>
      </c>
      <c r="J122" s="66" t="str">
        <f>IF(J12="","",J12)</f>
        <v>29. 5. 2024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E15</f>
        <v>Správa železnic, státní organizace</v>
      </c>
      <c r="G124" s="36"/>
      <c r="H124" s="36"/>
      <c r="I124" s="29" t="s">
        <v>32</v>
      </c>
      <c r="J124" s="32" t="str">
        <f>E21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30</v>
      </c>
      <c r="D125" s="36"/>
      <c r="E125" s="36"/>
      <c r="F125" s="27" t="str">
        <f>IF(E18="","",E18)</f>
        <v>Vyplň údaj</v>
      </c>
      <c r="G125" s="36"/>
      <c r="H125" s="36"/>
      <c r="I125" s="29" t="s">
        <v>35</v>
      </c>
      <c r="J125" s="32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59"/>
      <c r="B127" s="160"/>
      <c r="C127" s="161" t="s">
        <v>131</v>
      </c>
      <c r="D127" s="162" t="s">
        <v>62</v>
      </c>
      <c r="E127" s="162" t="s">
        <v>58</v>
      </c>
      <c r="F127" s="162" t="s">
        <v>59</v>
      </c>
      <c r="G127" s="162" t="s">
        <v>132</v>
      </c>
      <c r="H127" s="162" t="s">
        <v>133</v>
      </c>
      <c r="I127" s="162" t="s">
        <v>134</v>
      </c>
      <c r="J127" s="162" t="s">
        <v>104</v>
      </c>
      <c r="K127" s="163" t="s">
        <v>135</v>
      </c>
      <c r="L127" s="164"/>
      <c r="M127" s="75" t="s">
        <v>1</v>
      </c>
      <c r="N127" s="76" t="s">
        <v>41</v>
      </c>
      <c r="O127" s="76" t="s">
        <v>136</v>
      </c>
      <c r="P127" s="76" t="s">
        <v>137</v>
      </c>
      <c r="Q127" s="76" t="s">
        <v>138</v>
      </c>
      <c r="R127" s="76" t="s">
        <v>139</v>
      </c>
      <c r="S127" s="76" t="s">
        <v>140</v>
      </c>
      <c r="T127" s="77" t="s">
        <v>141</v>
      </c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</row>
    <row r="128" spans="1:63" s="2" customFormat="1" ht="22.9" customHeight="1">
      <c r="A128" s="34"/>
      <c r="B128" s="35"/>
      <c r="C128" s="82" t="s">
        <v>142</v>
      </c>
      <c r="D128" s="36"/>
      <c r="E128" s="36"/>
      <c r="F128" s="36"/>
      <c r="G128" s="36"/>
      <c r="H128" s="36"/>
      <c r="I128" s="36"/>
      <c r="J128" s="165">
        <f>BK128</f>
        <v>0</v>
      </c>
      <c r="K128" s="36"/>
      <c r="L128" s="39"/>
      <c r="M128" s="78"/>
      <c r="N128" s="166"/>
      <c r="O128" s="79"/>
      <c r="P128" s="167">
        <f>P129+P155</f>
        <v>0</v>
      </c>
      <c r="Q128" s="79"/>
      <c r="R128" s="167">
        <f>R129+R155</f>
        <v>0.69269369999999997</v>
      </c>
      <c r="S128" s="79"/>
      <c r="T128" s="168">
        <f>T129+T155</f>
        <v>0.24922999999999995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76</v>
      </c>
      <c r="AU128" s="17" t="s">
        <v>106</v>
      </c>
      <c r="BK128" s="169">
        <f>BK129+BK155</f>
        <v>0</v>
      </c>
    </row>
    <row r="129" spans="1:65" s="12" customFormat="1" ht="25.9" customHeight="1">
      <c r="B129" s="170"/>
      <c r="C129" s="171"/>
      <c r="D129" s="172" t="s">
        <v>76</v>
      </c>
      <c r="E129" s="173" t="s">
        <v>143</v>
      </c>
      <c r="F129" s="173" t="s">
        <v>144</v>
      </c>
      <c r="G129" s="171"/>
      <c r="H129" s="171"/>
      <c r="I129" s="174"/>
      <c r="J129" s="175">
        <f>BK129</f>
        <v>0</v>
      </c>
      <c r="K129" s="171"/>
      <c r="L129" s="176"/>
      <c r="M129" s="177"/>
      <c r="N129" s="178"/>
      <c r="O129" s="178"/>
      <c r="P129" s="179">
        <f>P130+P133+P145+P153</f>
        <v>0</v>
      </c>
      <c r="Q129" s="178"/>
      <c r="R129" s="179">
        <f>R130+R133+R145+R153</f>
        <v>1.1600000000000001E-2</v>
      </c>
      <c r="S129" s="178"/>
      <c r="T129" s="180">
        <f>T130+T133+T145+T153</f>
        <v>0</v>
      </c>
      <c r="AR129" s="181" t="s">
        <v>85</v>
      </c>
      <c r="AT129" s="182" t="s">
        <v>76</v>
      </c>
      <c r="AU129" s="182" t="s">
        <v>77</v>
      </c>
      <c r="AY129" s="181" t="s">
        <v>145</v>
      </c>
      <c r="BK129" s="183">
        <f>BK130+BK133+BK145+BK153</f>
        <v>0</v>
      </c>
    </row>
    <row r="130" spans="1:65" s="12" customFormat="1" ht="22.9" customHeight="1">
      <c r="B130" s="170"/>
      <c r="C130" s="171"/>
      <c r="D130" s="172" t="s">
        <v>76</v>
      </c>
      <c r="E130" s="184" t="s">
        <v>180</v>
      </c>
      <c r="F130" s="184" t="s">
        <v>186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SUM(P131:P132)</f>
        <v>0</v>
      </c>
      <c r="Q130" s="178"/>
      <c r="R130" s="179">
        <f>SUM(R131:R132)</f>
        <v>0</v>
      </c>
      <c r="S130" s="178"/>
      <c r="T130" s="180">
        <f>SUM(T131:T132)</f>
        <v>0</v>
      </c>
      <c r="AR130" s="181" t="s">
        <v>85</v>
      </c>
      <c r="AT130" s="182" t="s">
        <v>76</v>
      </c>
      <c r="AU130" s="182" t="s">
        <v>85</v>
      </c>
      <c r="AY130" s="181" t="s">
        <v>145</v>
      </c>
      <c r="BK130" s="183">
        <f>SUM(BK131:BK132)</f>
        <v>0</v>
      </c>
    </row>
    <row r="131" spans="1:65" s="2" customFormat="1" ht="24.2" customHeight="1">
      <c r="A131" s="34"/>
      <c r="B131" s="35"/>
      <c r="C131" s="186" t="s">
        <v>85</v>
      </c>
      <c r="D131" s="186" t="s">
        <v>148</v>
      </c>
      <c r="E131" s="187" t="s">
        <v>188</v>
      </c>
      <c r="F131" s="188" t="s">
        <v>189</v>
      </c>
      <c r="G131" s="189" t="s">
        <v>159</v>
      </c>
      <c r="H131" s="190">
        <v>4.5</v>
      </c>
      <c r="I131" s="191"/>
      <c r="J131" s="192">
        <f>ROUND(I131*H131,2)</f>
        <v>0</v>
      </c>
      <c r="K131" s="188" t="s">
        <v>152</v>
      </c>
      <c r="L131" s="39"/>
      <c r="M131" s="193" t="s">
        <v>1</v>
      </c>
      <c r="N131" s="194" t="s">
        <v>42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153</v>
      </c>
      <c r="AT131" s="197" t="s">
        <v>148</v>
      </c>
      <c r="AU131" s="197" t="s">
        <v>87</v>
      </c>
      <c r="AY131" s="17" t="s">
        <v>145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85</v>
      </c>
      <c r="BK131" s="198">
        <f>ROUND(I131*H131,2)</f>
        <v>0</v>
      </c>
      <c r="BL131" s="17" t="s">
        <v>153</v>
      </c>
      <c r="BM131" s="197" t="s">
        <v>190</v>
      </c>
    </row>
    <row r="132" spans="1:65" s="13" customFormat="1">
      <c r="B132" s="199"/>
      <c r="C132" s="200"/>
      <c r="D132" s="201" t="s">
        <v>155</v>
      </c>
      <c r="E132" s="202" t="s">
        <v>1</v>
      </c>
      <c r="F132" s="203" t="s">
        <v>1346</v>
      </c>
      <c r="G132" s="200"/>
      <c r="H132" s="204">
        <v>4.5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155</v>
      </c>
      <c r="AU132" s="210" t="s">
        <v>87</v>
      </c>
      <c r="AV132" s="13" t="s">
        <v>87</v>
      </c>
      <c r="AW132" s="13" t="s">
        <v>34</v>
      </c>
      <c r="AX132" s="13" t="s">
        <v>85</v>
      </c>
      <c r="AY132" s="210" t="s">
        <v>145</v>
      </c>
    </row>
    <row r="133" spans="1:65" s="12" customFormat="1" ht="22.9" customHeight="1">
      <c r="B133" s="170"/>
      <c r="C133" s="171"/>
      <c r="D133" s="172" t="s">
        <v>76</v>
      </c>
      <c r="E133" s="184" t="s">
        <v>197</v>
      </c>
      <c r="F133" s="184" t="s">
        <v>283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SUM(P134:P144)</f>
        <v>0</v>
      </c>
      <c r="Q133" s="178"/>
      <c r="R133" s="179">
        <f>SUM(R134:R144)</f>
        <v>1.1600000000000001E-2</v>
      </c>
      <c r="S133" s="178"/>
      <c r="T133" s="180">
        <f>SUM(T134:T144)</f>
        <v>0</v>
      </c>
      <c r="AR133" s="181" t="s">
        <v>85</v>
      </c>
      <c r="AT133" s="182" t="s">
        <v>76</v>
      </c>
      <c r="AU133" s="182" t="s">
        <v>85</v>
      </c>
      <c r="AY133" s="181" t="s">
        <v>145</v>
      </c>
      <c r="BK133" s="183">
        <f>SUM(BK134:BK144)</f>
        <v>0</v>
      </c>
    </row>
    <row r="134" spans="1:65" s="2" customFormat="1" ht="24.2" customHeight="1">
      <c r="A134" s="34"/>
      <c r="B134" s="35"/>
      <c r="C134" s="186" t="s">
        <v>87</v>
      </c>
      <c r="D134" s="186" t="s">
        <v>148</v>
      </c>
      <c r="E134" s="187" t="s">
        <v>1347</v>
      </c>
      <c r="F134" s="188" t="s">
        <v>1348</v>
      </c>
      <c r="G134" s="189" t="s">
        <v>151</v>
      </c>
      <c r="H134" s="190">
        <v>88.66</v>
      </c>
      <c r="I134" s="191"/>
      <c r="J134" s="192">
        <f>ROUND(I134*H134,2)</f>
        <v>0</v>
      </c>
      <c r="K134" s="188" t="s">
        <v>152</v>
      </c>
      <c r="L134" s="39"/>
      <c r="M134" s="193" t="s">
        <v>1</v>
      </c>
      <c r="N134" s="194" t="s">
        <v>42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153</v>
      </c>
      <c r="AT134" s="197" t="s">
        <v>148</v>
      </c>
      <c r="AU134" s="197" t="s">
        <v>87</v>
      </c>
      <c r="AY134" s="17" t="s">
        <v>145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85</v>
      </c>
      <c r="BK134" s="198">
        <f>ROUND(I134*H134,2)</f>
        <v>0</v>
      </c>
      <c r="BL134" s="17" t="s">
        <v>153</v>
      </c>
      <c r="BM134" s="197" t="s">
        <v>1349</v>
      </c>
    </row>
    <row r="135" spans="1:65" s="13" customFormat="1">
      <c r="B135" s="199"/>
      <c r="C135" s="200"/>
      <c r="D135" s="201" t="s">
        <v>155</v>
      </c>
      <c r="E135" s="202" t="s">
        <v>1</v>
      </c>
      <c r="F135" s="203" t="s">
        <v>1350</v>
      </c>
      <c r="G135" s="200"/>
      <c r="H135" s="204">
        <v>88.66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155</v>
      </c>
      <c r="AU135" s="210" t="s">
        <v>87</v>
      </c>
      <c r="AV135" s="13" t="s">
        <v>87</v>
      </c>
      <c r="AW135" s="13" t="s">
        <v>34</v>
      </c>
      <c r="AX135" s="13" t="s">
        <v>85</v>
      </c>
      <c r="AY135" s="210" t="s">
        <v>145</v>
      </c>
    </row>
    <row r="136" spans="1:65" s="2" customFormat="1" ht="33" customHeight="1">
      <c r="A136" s="34"/>
      <c r="B136" s="35"/>
      <c r="C136" s="186" t="s">
        <v>146</v>
      </c>
      <c r="D136" s="186" t="s">
        <v>148</v>
      </c>
      <c r="E136" s="187" t="s">
        <v>1351</v>
      </c>
      <c r="F136" s="188" t="s">
        <v>1352</v>
      </c>
      <c r="G136" s="189" t="s">
        <v>151</v>
      </c>
      <c r="H136" s="190">
        <v>1241.24</v>
      </c>
      <c r="I136" s="191"/>
      <c r="J136" s="192">
        <f>ROUND(I136*H136,2)</f>
        <v>0</v>
      </c>
      <c r="K136" s="188" t="s">
        <v>152</v>
      </c>
      <c r="L136" s="39"/>
      <c r="M136" s="193" t="s">
        <v>1</v>
      </c>
      <c r="N136" s="194" t="s">
        <v>42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153</v>
      </c>
      <c r="AT136" s="197" t="s">
        <v>148</v>
      </c>
      <c r="AU136" s="197" t="s">
        <v>87</v>
      </c>
      <c r="AY136" s="17" t="s">
        <v>145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85</v>
      </c>
      <c r="BK136" s="198">
        <f>ROUND(I136*H136,2)</f>
        <v>0</v>
      </c>
      <c r="BL136" s="17" t="s">
        <v>153</v>
      </c>
      <c r="BM136" s="197" t="s">
        <v>1353</v>
      </c>
    </row>
    <row r="137" spans="1:65" s="13" customFormat="1">
      <c r="B137" s="199"/>
      <c r="C137" s="200"/>
      <c r="D137" s="201" t="s">
        <v>155</v>
      </c>
      <c r="E137" s="200"/>
      <c r="F137" s="203" t="s">
        <v>1354</v>
      </c>
      <c r="G137" s="200"/>
      <c r="H137" s="204">
        <v>1241.24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155</v>
      </c>
      <c r="AU137" s="210" t="s">
        <v>87</v>
      </c>
      <c r="AV137" s="13" t="s">
        <v>87</v>
      </c>
      <c r="AW137" s="13" t="s">
        <v>4</v>
      </c>
      <c r="AX137" s="13" t="s">
        <v>85</v>
      </c>
      <c r="AY137" s="210" t="s">
        <v>145</v>
      </c>
    </row>
    <row r="138" spans="1:65" s="2" customFormat="1" ht="33" customHeight="1">
      <c r="A138" s="34"/>
      <c r="B138" s="35"/>
      <c r="C138" s="186" t="s">
        <v>153</v>
      </c>
      <c r="D138" s="186" t="s">
        <v>148</v>
      </c>
      <c r="E138" s="187" t="s">
        <v>1355</v>
      </c>
      <c r="F138" s="188" t="s">
        <v>1356</v>
      </c>
      <c r="G138" s="189" t="s">
        <v>151</v>
      </c>
      <c r="H138" s="190">
        <v>88.66</v>
      </c>
      <c r="I138" s="191"/>
      <c r="J138" s="192">
        <f t="shared" ref="J138:J143" si="0">ROUND(I138*H138,2)</f>
        <v>0</v>
      </c>
      <c r="K138" s="188" t="s">
        <v>152</v>
      </c>
      <c r="L138" s="39"/>
      <c r="M138" s="193" t="s">
        <v>1</v>
      </c>
      <c r="N138" s="194" t="s">
        <v>42</v>
      </c>
      <c r="O138" s="71"/>
      <c r="P138" s="195">
        <f t="shared" ref="P138:P143" si="1">O138*H138</f>
        <v>0</v>
      </c>
      <c r="Q138" s="195">
        <v>0</v>
      </c>
      <c r="R138" s="195">
        <f t="shared" ref="R138:R143" si="2">Q138*H138</f>
        <v>0</v>
      </c>
      <c r="S138" s="195">
        <v>0</v>
      </c>
      <c r="T138" s="196">
        <f t="shared" ref="T138:T143" si="3"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153</v>
      </c>
      <c r="AT138" s="197" t="s">
        <v>148</v>
      </c>
      <c r="AU138" s="197" t="s">
        <v>87</v>
      </c>
      <c r="AY138" s="17" t="s">
        <v>145</v>
      </c>
      <c r="BE138" s="198">
        <f t="shared" ref="BE138:BE143" si="4">IF(N138="základní",J138,0)</f>
        <v>0</v>
      </c>
      <c r="BF138" s="198">
        <f t="shared" ref="BF138:BF143" si="5">IF(N138="snížená",J138,0)</f>
        <v>0</v>
      </c>
      <c r="BG138" s="198">
        <f t="shared" ref="BG138:BG143" si="6">IF(N138="zákl. přenesená",J138,0)</f>
        <v>0</v>
      </c>
      <c r="BH138" s="198">
        <f t="shared" ref="BH138:BH143" si="7">IF(N138="sníž. přenesená",J138,0)</f>
        <v>0</v>
      </c>
      <c r="BI138" s="198">
        <f t="shared" ref="BI138:BI143" si="8">IF(N138="nulová",J138,0)</f>
        <v>0</v>
      </c>
      <c r="BJ138" s="17" t="s">
        <v>85</v>
      </c>
      <c r="BK138" s="198">
        <f t="shared" ref="BK138:BK143" si="9">ROUND(I138*H138,2)</f>
        <v>0</v>
      </c>
      <c r="BL138" s="17" t="s">
        <v>153</v>
      </c>
      <c r="BM138" s="197" t="s">
        <v>1357</v>
      </c>
    </row>
    <row r="139" spans="1:65" s="2" customFormat="1" ht="16.5" customHeight="1">
      <c r="A139" s="34"/>
      <c r="B139" s="35"/>
      <c r="C139" s="186" t="s">
        <v>174</v>
      </c>
      <c r="D139" s="186" t="s">
        <v>148</v>
      </c>
      <c r="E139" s="187" t="s">
        <v>1358</v>
      </c>
      <c r="F139" s="188" t="s">
        <v>1359</v>
      </c>
      <c r="G139" s="189" t="s">
        <v>164</v>
      </c>
      <c r="H139" s="190">
        <v>2</v>
      </c>
      <c r="I139" s="191"/>
      <c r="J139" s="192">
        <f t="shared" si="0"/>
        <v>0</v>
      </c>
      <c r="K139" s="188" t="s">
        <v>152</v>
      </c>
      <c r="L139" s="39"/>
      <c r="M139" s="193" t="s">
        <v>1</v>
      </c>
      <c r="N139" s="194" t="s">
        <v>42</v>
      </c>
      <c r="O139" s="71"/>
      <c r="P139" s="195">
        <f t="shared" si="1"/>
        <v>0</v>
      </c>
      <c r="Q139" s="195">
        <v>4.6800000000000001E-3</v>
      </c>
      <c r="R139" s="195">
        <f t="shared" si="2"/>
        <v>9.3600000000000003E-3</v>
      </c>
      <c r="S139" s="195">
        <v>0</v>
      </c>
      <c r="T139" s="196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153</v>
      </c>
      <c r="AT139" s="197" t="s">
        <v>148</v>
      </c>
      <c r="AU139" s="197" t="s">
        <v>87</v>
      </c>
      <c r="AY139" s="17" t="s">
        <v>145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7" t="s">
        <v>85</v>
      </c>
      <c r="BK139" s="198">
        <f t="shared" si="9"/>
        <v>0</v>
      </c>
      <c r="BL139" s="17" t="s">
        <v>153</v>
      </c>
      <c r="BM139" s="197" t="s">
        <v>1360</v>
      </c>
    </row>
    <row r="140" spans="1:65" s="2" customFormat="1" ht="16.5" customHeight="1">
      <c r="A140" s="34"/>
      <c r="B140" s="35"/>
      <c r="C140" s="233" t="s">
        <v>180</v>
      </c>
      <c r="D140" s="233" t="s">
        <v>255</v>
      </c>
      <c r="E140" s="234" t="s">
        <v>1361</v>
      </c>
      <c r="F140" s="235" t="s">
        <v>1362</v>
      </c>
      <c r="G140" s="236" t="s">
        <v>183</v>
      </c>
      <c r="H140" s="237">
        <v>2</v>
      </c>
      <c r="I140" s="238"/>
      <c r="J140" s="239">
        <f t="shared" si="0"/>
        <v>0</v>
      </c>
      <c r="K140" s="235" t="s">
        <v>152</v>
      </c>
      <c r="L140" s="240"/>
      <c r="M140" s="241" t="s">
        <v>1</v>
      </c>
      <c r="N140" s="242" t="s">
        <v>42</v>
      </c>
      <c r="O140" s="71"/>
      <c r="P140" s="195">
        <f t="shared" si="1"/>
        <v>0</v>
      </c>
      <c r="Q140" s="195">
        <v>4.0000000000000003E-5</v>
      </c>
      <c r="R140" s="195">
        <f t="shared" si="2"/>
        <v>8.0000000000000007E-5</v>
      </c>
      <c r="S140" s="195">
        <v>0</v>
      </c>
      <c r="T140" s="196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192</v>
      </c>
      <c r="AT140" s="197" t="s">
        <v>255</v>
      </c>
      <c r="AU140" s="197" t="s">
        <v>87</v>
      </c>
      <c r="AY140" s="17" t="s">
        <v>145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7" t="s">
        <v>85</v>
      </c>
      <c r="BK140" s="198">
        <f t="shared" si="9"/>
        <v>0</v>
      </c>
      <c r="BL140" s="17" t="s">
        <v>153</v>
      </c>
      <c r="BM140" s="197" t="s">
        <v>1363</v>
      </c>
    </row>
    <row r="141" spans="1:65" s="2" customFormat="1" ht="24.2" customHeight="1">
      <c r="A141" s="34"/>
      <c r="B141" s="35"/>
      <c r="C141" s="186" t="s">
        <v>187</v>
      </c>
      <c r="D141" s="186" t="s">
        <v>148</v>
      </c>
      <c r="E141" s="187" t="s">
        <v>294</v>
      </c>
      <c r="F141" s="188" t="s">
        <v>295</v>
      </c>
      <c r="G141" s="189" t="s">
        <v>164</v>
      </c>
      <c r="H141" s="190">
        <v>4</v>
      </c>
      <c r="I141" s="191"/>
      <c r="J141" s="192">
        <f t="shared" si="0"/>
        <v>0</v>
      </c>
      <c r="K141" s="188" t="s">
        <v>152</v>
      </c>
      <c r="L141" s="39"/>
      <c r="M141" s="193" t="s">
        <v>1</v>
      </c>
      <c r="N141" s="194" t="s">
        <v>42</v>
      </c>
      <c r="O141" s="71"/>
      <c r="P141" s="195">
        <f t="shared" si="1"/>
        <v>0</v>
      </c>
      <c r="Q141" s="195">
        <v>2.3000000000000001E-4</v>
      </c>
      <c r="R141" s="195">
        <f t="shared" si="2"/>
        <v>9.2000000000000003E-4</v>
      </c>
      <c r="S141" s="195">
        <v>0</v>
      </c>
      <c r="T141" s="196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153</v>
      </c>
      <c r="AT141" s="197" t="s">
        <v>148</v>
      </c>
      <c r="AU141" s="197" t="s">
        <v>87</v>
      </c>
      <c r="AY141" s="17" t="s">
        <v>145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7" t="s">
        <v>85</v>
      </c>
      <c r="BK141" s="198">
        <f t="shared" si="9"/>
        <v>0</v>
      </c>
      <c r="BL141" s="17" t="s">
        <v>153</v>
      </c>
      <c r="BM141" s="197" t="s">
        <v>296</v>
      </c>
    </row>
    <row r="142" spans="1:65" s="2" customFormat="1" ht="24.2" customHeight="1">
      <c r="A142" s="34"/>
      <c r="B142" s="35"/>
      <c r="C142" s="233" t="s">
        <v>192</v>
      </c>
      <c r="D142" s="233" t="s">
        <v>255</v>
      </c>
      <c r="E142" s="234" t="s">
        <v>302</v>
      </c>
      <c r="F142" s="235" t="s">
        <v>303</v>
      </c>
      <c r="G142" s="236" t="s">
        <v>164</v>
      </c>
      <c r="H142" s="237">
        <v>4</v>
      </c>
      <c r="I142" s="238"/>
      <c r="J142" s="239">
        <f t="shared" si="0"/>
        <v>0</v>
      </c>
      <c r="K142" s="235" t="s">
        <v>152</v>
      </c>
      <c r="L142" s="240"/>
      <c r="M142" s="241" t="s">
        <v>1</v>
      </c>
      <c r="N142" s="242" t="s">
        <v>42</v>
      </c>
      <c r="O142" s="71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192</v>
      </c>
      <c r="AT142" s="197" t="s">
        <v>255</v>
      </c>
      <c r="AU142" s="197" t="s">
        <v>87</v>
      </c>
      <c r="AY142" s="17" t="s">
        <v>145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7" t="s">
        <v>85</v>
      </c>
      <c r="BK142" s="198">
        <f t="shared" si="9"/>
        <v>0</v>
      </c>
      <c r="BL142" s="17" t="s">
        <v>153</v>
      </c>
      <c r="BM142" s="197" t="s">
        <v>304</v>
      </c>
    </row>
    <row r="143" spans="1:65" s="2" customFormat="1" ht="24.2" customHeight="1">
      <c r="A143" s="34"/>
      <c r="B143" s="35"/>
      <c r="C143" s="186" t="s">
        <v>197</v>
      </c>
      <c r="D143" s="186" t="s">
        <v>148</v>
      </c>
      <c r="E143" s="187" t="s">
        <v>314</v>
      </c>
      <c r="F143" s="188" t="s">
        <v>315</v>
      </c>
      <c r="G143" s="189" t="s">
        <v>159</v>
      </c>
      <c r="H143" s="190">
        <v>31</v>
      </c>
      <c r="I143" s="191"/>
      <c r="J143" s="192">
        <f t="shared" si="0"/>
        <v>0</v>
      </c>
      <c r="K143" s="188" t="s">
        <v>152</v>
      </c>
      <c r="L143" s="39"/>
      <c r="M143" s="193" t="s">
        <v>1</v>
      </c>
      <c r="N143" s="194" t="s">
        <v>42</v>
      </c>
      <c r="O143" s="71"/>
      <c r="P143" s="195">
        <f t="shared" si="1"/>
        <v>0</v>
      </c>
      <c r="Q143" s="195">
        <v>4.0000000000000003E-5</v>
      </c>
      <c r="R143" s="195">
        <f t="shared" si="2"/>
        <v>1.24E-3</v>
      </c>
      <c r="S143" s="195">
        <v>0</v>
      </c>
      <c r="T143" s="196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153</v>
      </c>
      <c r="AT143" s="197" t="s">
        <v>148</v>
      </c>
      <c r="AU143" s="197" t="s">
        <v>87</v>
      </c>
      <c r="AY143" s="17" t="s">
        <v>145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7" t="s">
        <v>85</v>
      </c>
      <c r="BK143" s="198">
        <f t="shared" si="9"/>
        <v>0</v>
      </c>
      <c r="BL143" s="17" t="s">
        <v>153</v>
      </c>
      <c r="BM143" s="197" t="s">
        <v>316</v>
      </c>
    </row>
    <row r="144" spans="1:65" s="13" customFormat="1">
      <c r="B144" s="199"/>
      <c r="C144" s="200"/>
      <c r="D144" s="201" t="s">
        <v>155</v>
      </c>
      <c r="E144" s="202" t="s">
        <v>1</v>
      </c>
      <c r="F144" s="203" t="s">
        <v>1364</v>
      </c>
      <c r="G144" s="200"/>
      <c r="H144" s="204">
        <v>31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155</v>
      </c>
      <c r="AU144" s="210" t="s">
        <v>87</v>
      </c>
      <c r="AV144" s="13" t="s">
        <v>87</v>
      </c>
      <c r="AW144" s="13" t="s">
        <v>34</v>
      </c>
      <c r="AX144" s="13" t="s">
        <v>85</v>
      </c>
      <c r="AY144" s="210" t="s">
        <v>145</v>
      </c>
    </row>
    <row r="145" spans="1:65" s="12" customFormat="1" ht="22.9" customHeight="1">
      <c r="B145" s="170"/>
      <c r="C145" s="171"/>
      <c r="D145" s="172" t="s">
        <v>76</v>
      </c>
      <c r="E145" s="184" t="s">
        <v>387</v>
      </c>
      <c r="F145" s="184" t="s">
        <v>1365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SUM(P146:P152)</f>
        <v>0</v>
      </c>
      <c r="Q145" s="178"/>
      <c r="R145" s="179">
        <f>SUM(R146:R152)</f>
        <v>0</v>
      </c>
      <c r="S145" s="178"/>
      <c r="T145" s="180">
        <f>SUM(T146:T152)</f>
        <v>0</v>
      </c>
      <c r="AR145" s="181" t="s">
        <v>85</v>
      </c>
      <c r="AT145" s="182" t="s">
        <v>76</v>
      </c>
      <c r="AU145" s="182" t="s">
        <v>85</v>
      </c>
      <c r="AY145" s="181" t="s">
        <v>145</v>
      </c>
      <c r="BK145" s="183">
        <f>SUM(BK146:BK152)</f>
        <v>0</v>
      </c>
    </row>
    <row r="146" spans="1:65" s="2" customFormat="1" ht="24.2" customHeight="1">
      <c r="A146" s="34"/>
      <c r="B146" s="35"/>
      <c r="C146" s="186" t="s">
        <v>201</v>
      </c>
      <c r="D146" s="186" t="s">
        <v>148</v>
      </c>
      <c r="E146" s="187" t="s">
        <v>394</v>
      </c>
      <c r="F146" s="188" t="s">
        <v>395</v>
      </c>
      <c r="G146" s="189" t="s">
        <v>396</v>
      </c>
      <c r="H146" s="190">
        <v>0.249</v>
      </c>
      <c r="I146" s="191"/>
      <c r="J146" s="192">
        <f>ROUND(I146*H146,2)</f>
        <v>0</v>
      </c>
      <c r="K146" s="188" t="s">
        <v>152</v>
      </c>
      <c r="L146" s="39"/>
      <c r="M146" s="193" t="s">
        <v>1</v>
      </c>
      <c r="N146" s="194" t="s">
        <v>42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153</v>
      </c>
      <c r="AT146" s="197" t="s">
        <v>148</v>
      </c>
      <c r="AU146" s="197" t="s">
        <v>87</v>
      </c>
      <c r="AY146" s="17" t="s">
        <v>145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85</v>
      </c>
      <c r="BK146" s="198">
        <f>ROUND(I146*H146,2)</f>
        <v>0</v>
      </c>
      <c r="BL146" s="17" t="s">
        <v>153</v>
      </c>
      <c r="BM146" s="197" t="s">
        <v>397</v>
      </c>
    </row>
    <row r="147" spans="1:65" s="2" customFormat="1" ht="24.2" customHeight="1">
      <c r="A147" s="34"/>
      <c r="B147" s="35"/>
      <c r="C147" s="186" t="s">
        <v>205</v>
      </c>
      <c r="D147" s="186" t="s">
        <v>148</v>
      </c>
      <c r="E147" s="187" t="s">
        <v>399</v>
      </c>
      <c r="F147" s="188" t="s">
        <v>400</v>
      </c>
      <c r="G147" s="189" t="s">
        <v>396</v>
      </c>
      <c r="H147" s="190">
        <v>0.249</v>
      </c>
      <c r="I147" s="191"/>
      <c r="J147" s="192">
        <f>ROUND(I147*H147,2)</f>
        <v>0</v>
      </c>
      <c r="K147" s="188" t="s">
        <v>152</v>
      </c>
      <c r="L147" s="39"/>
      <c r="M147" s="193" t="s">
        <v>1</v>
      </c>
      <c r="N147" s="194" t="s">
        <v>42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153</v>
      </c>
      <c r="AT147" s="197" t="s">
        <v>148</v>
      </c>
      <c r="AU147" s="197" t="s">
        <v>87</v>
      </c>
      <c r="AY147" s="17" t="s">
        <v>145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85</v>
      </c>
      <c r="BK147" s="198">
        <f>ROUND(I147*H147,2)</f>
        <v>0</v>
      </c>
      <c r="BL147" s="17" t="s">
        <v>153</v>
      </c>
      <c r="BM147" s="197" t="s">
        <v>401</v>
      </c>
    </row>
    <row r="148" spans="1:65" s="2" customFormat="1" ht="24.2" customHeight="1">
      <c r="A148" s="34"/>
      <c r="B148" s="35"/>
      <c r="C148" s="186" t="s">
        <v>8</v>
      </c>
      <c r="D148" s="186" t="s">
        <v>148</v>
      </c>
      <c r="E148" s="187" t="s">
        <v>403</v>
      </c>
      <c r="F148" s="188" t="s">
        <v>404</v>
      </c>
      <c r="G148" s="189" t="s">
        <v>396</v>
      </c>
      <c r="H148" s="190">
        <v>4.7309999999999999</v>
      </c>
      <c r="I148" s="191"/>
      <c r="J148" s="192">
        <f>ROUND(I148*H148,2)</f>
        <v>0</v>
      </c>
      <c r="K148" s="188" t="s">
        <v>152</v>
      </c>
      <c r="L148" s="39"/>
      <c r="M148" s="193" t="s">
        <v>1</v>
      </c>
      <c r="N148" s="194" t="s">
        <v>42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153</v>
      </c>
      <c r="AT148" s="197" t="s">
        <v>148</v>
      </c>
      <c r="AU148" s="197" t="s">
        <v>87</v>
      </c>
      <c r="AY148" s="17" t="s">
        <v>145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85</v>
      </c>
      <c r="BK148" s="198">
        <f>ROUND(I148*H148,2)</f>
        <v>0</v>
      </c>
      <c r="BL148" s="17" t="s">
        <v>153</v>
      </c>
      <c r="BM148" s="197" t="s">
        <v>405</v>
      </c>
    </row>
    <row r="149" spans="1:65" s="13" customFormat="1">
      <c r="B149" s="199"/>
      <c r="C149" s="200"/>
      <c r="D149" s="201" t="s">
        <v>155</v>
      </c>
      <c r="E149" s="200"/>
      <c r="F149" s="203" t="s">
        <v>1366</v>
      </c>
      <c r="G149" s="200"/>
      <c r="H149" s="204">
        <v>4.7309999999999999</v>
      </c>
      <c r="I149" s="205"/>
      <c r="J149" s="200"/>
      <c r="K149" s="200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155</v>
      </c>
      <c r="AU149" s="210" t="s">
        <v>87</v>
      </c>
      <c r="AV149" s="13" t="s">
        <v>87</v>
      </c>
      <c r="AW149" s="13" t="s">
        <v>4</v>
      </c>
      <c r="AX149" s="13" t="s">
        <v>85</v>
      </c>
      <c r="AY149" s="210" t="s">
        <v>145</v>
      </c>
    </row>
    <row r="150" spans="1:65" s="2" customFormat="1" ht="37.9" customHeight="1">
      <c r="A150" s="34"/>
      <c r="B150" s="35"/>
      <c r="C150" s="186" t="s">
        <v>221</v>
      </c>
      <c r="D150" s="186" t="s">
        <v>148</v>
      </c>
      <c r="E150" s="187" t="s">
        <v>418</v>
      </c>
      <c r="F150" s="188" t="s">
        <v>419</v>
      </c>
      <c r="G150" s="189" t="s">
        <v>396</v>
      </c>
      <c r="H150" s="190">
        <v>0.22600000000000001</v>
      </c>
      <c r="I150" s="191"/>
      <c r="J150" s="192">
        <f>ROUND(I150*H150,2)</f>
        <v>0</v>
      </c>
      <c r="K150" s="188" t="s">
        <v>152</v>
      </c>
      <c r="L150" s="39"/>
      <c r="M150" s="193" t="s">
        <v>1</v>
      </c>
      <c r="N150" s="194" t="s">
        <v>42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153</v>
      </c>
      <c r="AT150" s="197" t="s">
        <v>148</v>
      </c>
      <c r="AU150" s="197" t="s">
        <v>87</v>
      </c>
      <c r="AY150" s="17" t="s">
        <v>145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85</v>
      </c>
      <c r="BK150" s="198">
        <f>ROUND(I150*H150,2)</f>
        <v>0</v>
      </c>
      <c r="BL150" s="17" t="s">
        <v>153</v>
      </c>
      <c r="BM150" s="197" t="s">
        <v>420</v>
      </c>
    </row>
    <row r="151" spans="1:65" s="2" customFormat="1" ht="33" customHeight="1">
      <c r="A151" s="34"/>
      <c r="B151" s="35"/>
      <c r="C151" s="186" t="s">
        <v>226</v>
      </c>
      <c r="D151" s="186" t="s">
        <v>148</v>
      </c>
      <c r="E151" s="187" t="s">
        <v>422</v>
      </c>
      <c r="F151" s="188" t="s">
        <v>423</v>
      </c>
      <c r="G151" s="189" t="s">
        <v>396</v>
      </c>
      <c r="H151" s="190">
        <v>2.5000000000000001E-2</v>
      </c>
      <c r="I151" s="191"/>
      <c r="J151" s="192">
        <f>ROUND(I151*H151,2)</f>
        <v>0</v>
      </c>
      <c r="K151" s="188" t="s">
        <v>152</v>
      </c>
      <c r="L151" s="39"/>
      <c r="M151" s="193" t="s">
        <v>1</v>
      </c>
      <c r="N151" s="194" t="s">
        <v>42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153</v>
      </c>
      <c r="AT151" s="197" t="s">
        <v>148</v>
      </c>
      <c r="AU151" s="197" t="s">
        <v>87</v>
      </c>
      <c r="AY151" s="17" t="s">
        <v>145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85</v>
      </c>
      <c r="BK151" s="198">
        <f>ROUND(I151*H151,2)</f>
        <v>0</v>
      </c>
      <c r="BL151" s="17" t="s">
        <v>153</v>
      </c>
      <c r="BM151" s="197" t="s">
        <v>424</v>
      </c>
    </row>
    <row r="152" spans="1:65" s="13" customFormat="1">
      <c r="B152" s="199"/>
      <c r="C152" s="200"/>
      <c r="D152" s="201" t="s">
        <v>155</v>
      </c>
      <c r="E152" s="202" t="s">
        <v>1</v>
      </c>
      <c r="F152" s="203" t="s">
        <v>1367</v>
      </c>
      <c r="G152" s="200"/>
      <c r="H152" s="204">
        <v>2.5000000000000001E-2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155</v>
      </c>
      <c r="AU152" s="210" t="s">
        <v>87</v>
      </c>
      <c r="AV152" s="13" t="s">
        <v>87</v>
      </c>
      <c r="AW152" s="13" t="s">
        <v>34</v>
      </c>
      <c r="AX152" s="13" t="s">
        <v>85</v>
      </c>
      <c r="AY152" s="210" t="s">
        <v>145</v>
      </c>
    </row>
    <row r="153" spans="1:65" s="12" customFormat="1" ht="22.9" customHeight="1">
      <c r="B153" s="170"/>
      <c r="C153" s="171"/>
      <c r="D153" s="172" t="s">
        <v>76</v>
      </c>
      <c r="E153" s="184" t="s">
        <v>426</v>
      </c>
      <c r="F153" s="184" t="s">
        <v>427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P154</f>
        <v>0</v>
      </c>
      <c r="Q153" s="178"/>
      <c r="R153" s="179">
        <f>R154</f>
        <v>0</v>
      </c>
      <c r="S153" s="178"/>
      <c r="T153" s="180">
        <f>T154</f>
        <v>0</v>
      </c>
      <c r="AR153" s="181" t="s">
        <v>85</v>
      </c>
      <c r="AT153" s="182" t="s">
        <v>76</v>
      </c>
      <c r="AU153" s="182" t="s">
        <v>85</v>
      </c>
      <c r="AY153" s="181" t="s">
        <v>145</v>
      </c>
      <c r="BK153" s="183">
        <f>BK154</f>
        <v>0</v>
      </c>
    </row>
    <row r="154" spans="1:65" s="2" customFormat="1" ht="16.5" customHeight="1">
      <c r="A154" s="34"/>
      <c r="B154" s="35"/>
      <c r="C154" s="186" t="s">
        <v>230</v>
      </c>
      <c r="D154" s="186" t="s">
        <v>148</v>
      </c>
      <c r="E154" s="187" t="s">
        <v>429</v>
      </c>
      <c r="F154" s="188" t="s">
        <v>430</v>
      </c>
      <c r="G154" s="189" t="s">
        <v>396</v>
      </c>
      <c r="H154" s="190">
        <v>1.2E-2</v>
      </c>
      <c r="I154" s="191"/>
      <c r="J154" s="192">
        <f>ROUND(I154*H154,2)</f>
        <v>0</v>
      </c>
      <c r="K154" s="188" t="s">
        <v>152</v>
      </c>
      <c r="L154" s="39"/>
      <c r="M154" s="193" t="s">
        <v>1</v>
      </c>
      <c r="N154" s="194" t="s">
        <v>42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153</v>
      </c>
      <c r="AT154" s="197" t="s">
        <v>148</v>
      </c>
      <c r="AU154" s="197" t="s">
        <v>87</v>
      </c>
      <c r="AY154" s="17" t="s">
        <v>145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85</v>
      </c>
      <c r="BK154" s="198">
        <f>ROUND(I154*H154,2)</f>
        <v>0</v>
      </c>
      <c r="BL154" s="17" t="s">
        <v>153</v>
      </c>
      <c r="BM154" s="197" t="s">
        <v>431</v>
      </c>
    </row>
    <row r="155" spans="1:65" s="12" customFormat="1" ht="25.9" customHeight="1">
      <c r="B155" s="170"/>
      <c r="C155" s="171"/>
      <c r="D155" s="172" t="s">
        <v>76</v>
      </c>
      <c r="E155" s="173" t="s">
        <v>432</v>
      </c>
      <c r="F155" s="173" t="s">
        <v>433</v>
      </c>
      <c r="G155" s="171"/>
      <c r="H155" s="171"/>
      <c r="I155" s="174"/>
      <c r="J155" s="175">
        <f>BK155</f>
        <v>0</v>
      </c>
      <c r="K155" s="171"/>
      <c r="L155" s="176"/>
      <c r="M155" s="177"/>
      <c r="N155" s="178"/>
      <c r="O155" s="178"/>
      <c r="P155" s="179">
        <f>P156+P162+P169+P172+P226+P242</f>
        <v>0</v>
      </c>
      <c r="Q155" s="178"/>
      <c r="R155" s="179">
        <f>R156+R162+R169+R172+R226+R242</f>
        <v>0.68109369999999991</v>
      </c>
      <c r="S155" s="178"/>
      <c r="T155" s="180">
        <f>T156+T162+T169+T172+T226+T242</f>
        <v>0.24922999999999995</v>
      </c>
      <c r="AR155" s="181" t="s">
        <v>87</v>
      </c>
      <c r="AT155" s="182" t="s">
        <v>76</v>
      </c>
      <c r="AU155" s="182" t="s">
        <v>77</v>
      </c>
      <c r="AY155" s="181" t="s">
        <v>145</v>
      </c>
      <c r="BK155" s="183">
        <f>BK156+BK162+BK169+BK172+BK226+BK242</f>
        <v>0</v>
      </c>
    </row>
    <row r="156" spans="1:65" s="12" customFormat="1" ht="22.9" customHeight="1">
      <c r="B156" s="170"/>
      <c r="C156" s="171"/>
      <c r="D156" s="172" t="s">
        <v>76</v>
      </c>
      <c r="E156" s="184" t="s">
        <v>846</v>
      </c>
      <c r="F156" s="184" t="s">
        <v>847</v>
      </c>
      <c r="G156" s="171"/>
      <c r="H156" s="171"/>
      <c r="I156" s="174"/>
      <c r="J156" s="185">
        <f>BK156</f>
        <v>0</v>
      </c>
      <c r="K156" s="171"/>
      <c r="L156" s="176"/>
      <c r="M156" s="177"/>
      <c r="N156" s="178"/>
      <c r="O156" s="178"/>
      <c r="P156" s="179">
        <f>SUM(P157:P161)</f>
        <v>0</v>
      </c>
      <c r="Q156" s="178"/>
      <c r="R156" s="179">
        <f>SUM(R157:R161)</f>
        <v>0.1359908</v>
      </c>
      <c r="S156" s="178"/>
      <c r="T156" s="180">
        <f>SUM(T157:T161)</f>
        <v>0</v>
      </c>
      <c r="AR156" s="181" t="s">
        <v>87</v>
      </c>
      <c r="AT156" s="182" t="s">
        <v>76</v>
      </c>
      <c r="AU156" s="182" t="s">
        <v>85</v>
      </c>
      <c r="AY156" s="181" t="s">
        <v>145</v>
      </c>
      <c r="BK156" s="183">
        <f>SUM(BK157:BK161)</f>
        <v>0</v>
      </c>
    </row>
    <row r="157" spans="1:65" s="2" customFormat="1" ht="33" customHeight="1">
      <c r="A157" s="34"/>
      <c r="B157" s="35"/>
      <c r="C157" s="186" t="s">
        <v>237</v>
      </c>
      <c r="D157" s="186" t="s">
        <v>148</v>
      </c>
      <c r="E157" s="187" t="s">
        <v>864</v>
      </c>
      <c r="F157" s="188" t="s">
        <v>865</v>
      </c>
      <c r="G157" s="189" t="s">
        <v>159</v>
      </c>
      <c r="H157" s="190">
        <v>13.64</v>
      </c>
      <c r="I157" s="191"/>
      <c r="J157" s="192">
        <f>ROUND(I157*H157,2)</f>
        <v>0</v>
      </c>
      <c r="K157" s="188" t="s">
        <v>152</v>
      </c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1.17E-3</v>
      </c>
      <c r="R157" s="195">
        <f>Q157*H157</f>
        <v>1.5958800000000002E-2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237</v>
      </c>
      <c r="AT157" s="197" t="s">
        <v>148</v>
      </c>
      <c r="AU157" s="197" t="s">
        <v>87</v>
      </c>
      <c r="AY157" s="17" t="s">
        <v>145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85</v>
      </c>
      <c r="BK157" s="198">
        <f>ROUND(I157*H157,2)</f>
        <v>0</v>
      </c>
      <c r="BL157" s="17" t="s">
        <v>237</v>
      </c>
      <c r="BM157" s="197" t="s">
        <v>866</v>
      </c>
    </row>
    <row r="158" spans="1:65" s="13" customFormat="1">
      <c r="B158" s="199"/>
      <c r="C158" s="200"/>
      <c r="D158" s="201" t="s">
        <v>155</v>
      </c>
      <c r="E158" s="202" t="s">
        <v>1</v>
      </c>
      <c r="F158" s="203" t="s">
        <v>1368</v>
      </c>
      <c r="G158" s="200"/>
      <c r="H158" s="204">
        <v>13.64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155</v>
      </c>
      <c r="AU158" s="210" t="s">
        <v>87</v>
      </c>
      <c r="AV158" s="13" t="s">
        <v>87</v>
      </c>
      <c r="AW158" s="13" t="s">
        <v>34</v>
      </c>
      <c r="AX158" s="13" t="s">
        <v>85</v>
      </c>
      <c r="AY158" s="210" t="s">
        <v>145</v>
      </c>
    </row>
    <row r="159" spans="1:65" s="2" customFormat="1" ht="24.2" customHeight="1">
      <c r="A159" s="34"/>
      <c r="B159" s="35"/>
      <c r="C159" s="233" t="s">
        <v>241</v>
      </c>
      <c r="D159" s="233" t="s">
        <v>255</v>
      </c>
      <c r="E159" s="234" t="s">
        <v>869</v>
      </c>
      <c r="F159" s="235" t="s">
        <v>870</v>
      </c>
      <c r="G159" s="236" t="s">
        <v>159</v>
      </c>
      <c r="H159" s="237">
        <v>15.004</v>
      </c>
      <c r="I159" s="238"/>
      <c r="J159" s="239">
        <f>ROUND(I159*H159,2)</f>
        <v>0</v>
      </c>
      <c r="K159" s="235" t="s">
        <v>152</v>
      </c>
      <c r="L159" s="240"/>
      <c r="M159" s="241" t="s">
        <v>1</v>
      </c>
      <c r="N159" s="242" t="s">
        <v>42</v>
      </c>
      <c r="O159" s="71"/>
      <c r="P159" s="195">
        <f>O159*H159</f>
        <v>0</v>
      </c>
      <c r="Q159" s="195">
        <v>8.0000000000000002E-3</v>
      </c>
      <c r="R159" s="195">
        <f>Q159*H159</f>
        <v>0.120032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313</v>
      </c>
      <c r="AT159" s="197" t="s">
        <v>255</v>
      </c>
      <c r="AU159" s="197" t="s">
        <v>87</v>
      </c>
      <c r="AY159" s="17" t="s">
        <v>145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85</v>
      </c>
      <c r="BK159" s="198">
        <f>ROUND(I159*H159,2)</f>
        <v>0</v>
      </c>
      <c r="BL159" s="17" t="s">
        <v>237</v>
      </c>
      <c r="BM159" s="197" t="s">
        <v>871</v>
      </c>
    </row>
    <row r="160" spans="1:65" s="13" customFormat="1">
      <c r="B160" s="199"/>
      <c r="C160" s="200"/>
      <c r="D160" s="201" t="s">
        <v>155</v>
      </c>
      <c r="E160" s="200"/>
      <c r="F160" s="203" t="s">
        <v>1369</v>
      </c>
      <c r="G160" s="200"/>
      <c r="H160" s="204">
        <v>15.004</v>
      </c>
      <c r="I160" s="205"/>
      <c r="J160" s="200"/>
      <c r="K160" s="200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155</v>
      </c>
      <c r="AU160" s="210" t="s">
        <v>87</v>
      </c>
      <c r="AV160" s="13" t="s">
        <v>87</v>
      </c>
      <c r="AW160" s="13" t="s">
        <v>4</v>
      </c>
      <c r="AX160" s="13" t="s">
        <v>85</v>
      </c>
      <c r="AY160" s="210" t="s">
        <v>145</v>
      </c>
    </row>
    <row r="161" spans="1:65" s="2" customFormat="1" ht="24.2" customHeight="1">
      <c r="A161" s="34"/>
      <c r="B161" s="35"/>
      <c r="C161" s="186" t="s">
        <v>245</v>
      </c>
      <c r="D161" s="186" t="s">
        <v>148</v>
      </c>
      <c r="E161" s="187" t="s">
        <v>874</v>
      </c>
      <c r="F161" s="188" t="s">
        <v>875</v>
      </c>
      <c r="G161" s="189" t="s">
        <v>495</v>
      </c>
      <c r="H161" s="247"/>
      <c r="I161" s="191"/>
      <c r="J161" s="192">
        <f>ROUND(I161*H161,2)</f>
        <v>0</v>
      </c>
      <c r="K161" s="188" t="s">
        <v>152</v>
      </c>
      <c r="L161" s="39"/>
      <c r="M161" s="193" t="s">
        <v>1</v>
      </c>
      <c r="N161" s="194" t="s">
        <v>42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237</v>
      </c>
      <c r="AT161" s="197" t="s">
        <v>148</v>
      </c>
      <c r="AU161" s="197" t="s">
        <v>87</v>
      </c>
      <c r="AY161" s="17" t="s">
        <v>145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85</v>
      </c>
      <c r="BK161" s="198">
        <f>ROUND(I161*H161,2)</f>
        <v>0</v>
      </c>
      <c r="BL161" s="17" t="s">
        <v>237</v>
      </c>
      <c r="BM161" s="197" t="s">
        <v>876</v>
      </c>
    </row>
    <row r="162" spans="1:65" s="12" customFormat="1" ht="22.9" customHeight="1">
      <c r="B162" s="170"/>
      <c r="C162" s="171"/>
      <c r="D162" s="172" t="s">
        <v>76</v>
      </c>
      <c r="E162" s="184" t="s">
        <v>877</v>
      </c>
      <c r="F162" s="184" t="s">
        <v>878</v>
      </c>
      <c r="G162" s="171"/>
      <c r="H162" s="171"/>
      <c r="I162" s="174"/>
      <c r="J162" s="185">
        <f>BK162</f>
        <v>0</v>
      </c>
      <c r="K162" s="171"/>
      <c r="L162" s="176"/>
      <c r="M162" s="177"/>
      <c r="N162" s="178"/>
      <c r="O162" s="178"/>
      <c r="P162" s="179">
        <f>SUM(P163:P168)</f>
        <v>0</v>
      </c>
      <c r="Q162" s="178"/>
      <c r="R162" s="179">
        <f>SUM(R163:R168)</f>
        <v>2.9000000000000002E-3</v>
      </c>
      <c r="S162" s="178"/>
      <c r="T162" s="180">
        <f>SUM(T163:T168)</f>
        <v>3.0000000000000001E-3</v>
      </c>
      <c r="AR162" s="181" t="s">
        <v>87</v>
      </c>
      <c r="AT162" s="182" t="s">
        <v>76</v>
      </c>
      <c r="AU162" s="182" t="s">
        <v>85</v>
      </c>
      <c r="AY162" s="181" t="s">
        <v>145</v>
      </c>
      <c r="BK162" s="183">
        <f>SUM(BK163:BK168)</f>
        <v>0</v>
      </c>
    </row>
    <row r="163" spans="1:65" s="2" customFormat="1" ht="24.2" customHeight="1">
      <c r="A163" s="34"/>
      <c r="B163" s="35"/>
      <c r="C163" s="186" t="s">
        <v>250</v>
      </c>
      <c r="D163" s="186" t="s">
        <v>148</v>
      </c>
      <c r="E163" s="187" t="s">
        <v>884</v>
      </c>
      <c r="F163" s="188" t="s">
        <v>885</v>
      </c>
      <c r="G163" s="189" t="s">
        <v>164</v>
      </c>
      <c r="H163" s="190">
        <v>1</v>
      </c>
      <c r="I163" s="191"/>
      <c r="J163" s="192">
        <f t="shared" ref="J163:J168" si="10">ROUND(I163*H163,2)</f>
        <v>0</v>
      </c>
      <c r="K163" s="188" t="s">
        <v>152</v>
      </c>
      <c r="L163" s="39"/>
      <c r="M163" s="193" t="s">
        <v>1</v>
      </c>
      <c r="N163" s="194" t="s">
        <v>42</v>
      </c>
      <c r="O163" s="71"/>
      <c r="P163" s="195">
        <f t="shared" ref="P163:P168" si="11">O163*H163</f>
        <v>0</v>
      </c>
      <c r="Q163" s="195">
        <v>0</v>
      </c>
      <c r="R163" s="195">
        <f t="shared" ref="R163:R168" si="12">Q163*H163</f>
        <v>0</v>
      </c>
      <c r="S163" s="195">
        <v>0</v>
      </c>
      <c r="T163" s="196">
        <f t="shared" ref="T163:T168" si="13"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237</v>
      </c>
      <c r="AT163" s="197" t="s">
        <v>148</v>
      </c>
      <c r="AU163" s="197" t="s">
        <v>87</v>
      </c>
      <c r="AY163" s="17" t="s">
        <v>145</v>
      </c>
      <c r="BE163" s="198">
        <f t="shared" ref="BE163:BE168" si="14">IF(N163="základní",J163,0)</f>
        <v>0</v>
      </c>
      <c r="BF163" s="198">
        <f t="shared" ref="BF163:BF168" si="15">IF(N163="snížená",J163,0)</f>
        <v>0</v>
      </c>
      <c r="BG163" s="198">
        <f t="shared" ref="BG163:BG168" si="16">IF(N163="zákl. přenesená",J163,0)</f>
        <v>0</v>
      </c>
      <c r="BH163" s="198">
        <f t="shared" ref="BH163:BH168" si="17">IF(N163="sníž. přenesená",J163,0)</f>
        <v>0</v>
      </c>
      <c r="BI163" s="198">
        <f t="shared" ref="BI163:BI168" si="18">IF(N163="nulová",J163,0)</f>
        <v>0</v>
      </c>
      <c r="BJ163" s="17" t="s">
        <v>85</v>
      </c>
      <c r="BK163" s="198">
        <f t="shared" ref="BK163:BK168" si="19">ROUND(I163*H163,2)</f>
        <v>0</v>
      </c>
      <c r="BL163" s="17" t="s">
        <v>237</v>
      </c>
      <c r="BM163" s="197" t="s">
        <v>886</v>
      </c>
    </row>
    <row r="164" spans="1:65" s="2" customFormat="1" ht="24.2" customHeight="1">
      <c r="A164" s="34"/>
      <c r="B164" s="35"/>
      <c r="C164" s="186" t="s">
        <v>254</v>
      </c>
      <c r="D164" s="186" t="s">
        <v>148</v>
      </c>
      <c r="E164" s="187" t="s">
        <v>929</v>
      </c>
      <c r="F164" s="188" t="s">
        <v>930</v>
      </c>
      <c r="G164" s="189" t="s">
        <v>183</v>
      </c>
      <c r="H164" s="190">
        <v>1.5</v>
      </c>
      <c r="I164" s="191"/>
      <c r="J164" s="192">
        <f t="shared" si="10"/>
        <v>0</v>
      </c>
      <c r="K164" s="188" t="s">
        <v>152</v>
      </c>
      <c r="L164" s="39"/>
      <c r="M164" s="193" t="s">
        <v>1</v>
      </c>
      <c r="N164" s="194" t="s">
        <v>42</v>
      </c>
      <c r="O164" s="71"/>
      <c r="P164" s="195">
        <f t="shared" si="11"/>
        <v>0</v>
      </c>
      <c r="Q164" s="195">
        <v>0</v>
      </c>
      <c r="R164" s="195">
        <f t="shared" si="12"/>
        <v>0</v>
      </c>
      <c r="S164" s="195">
        <v>2E-3</v>
      </c>
      <c r="T164" s="196">
        <f t="shared" si="13"/>
        <v>3.0000000000000001E-3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237</v>
      </c>
      <c r="AT164" s="197" t="s">
        <v>148</v>
      </c>
      <c r="AU164" s="197" t="s">
        <v>87</v>
      </c>
      <c r="AY164" s="17" t="s">
        <v>145</v>
      </c>
      <c r="BE164" s="198">
        <f t="shared" si="14"/>
        <v>0</v>
      </c>
      <c r="BF164" s="198">
        <f t="shared" si="15"/>
        <v>0</v>
      </c>
      <c r="BG164" s="198">
        <f t="shared" si="16"/>
        <v>0</v>
      </c>
      <c r="BH164" s="198">
        <f t="shared" si="17"/>
        <v>0</v>
      </c>
      <c r="BI164" s="198">
        <f t="shared" si="18"/>
        <v>0</v>
      </c>
      <c r="BJ164" s="17" t="s">
        <v>85</v>
      </c>
      <c r="BK164" s="198">
        <f t="shared" si="19"/>
        <v>0</v>
      </c>
      <c r="BL164" s="17" t="s">
        <v>237</v>
      </c>
      <c r="BM164" s="197" t="s">
        <v>1370</v>
      </c>
    </row>
    <row r="165" spans="1:65" s="2" customFormat="1" ht="24.2" customHeight="1">
      <c r="A165" s="34"/>
      <c r="B165" s="35"/>
      <c r="C165" s="186" t="s">
        <v>7</v>
      </c>
      <c r="D165" s="186" t="s">
        <v>148</v>
      </c>
      <c r="E165" s="187" t="s">
        <v>933</v>
      </c>
      <c r="F165" s="188" t="s">
        <v>934</v>
      </c>
      <c r="G165" s="189" t="s">
        <v>183</v>
      </c>
      <c r="H165" s="190">
        <v>1.5</v>
      </c>
      <c r="I165" s="191"/>
      <c r="J165" s="192">
        <f t="shared" si="10"/>
        <v>0</v>
      </c>
      <c r="K165" s="188" t="s">
        <v>152</v>
      </c>
      <c r="L165" s="39"/>
      <c r="M165" s="193" t="s">
        <v>1</v>
      </c>
      <c r="N165" s="194" t="s">
        <v>42</v>
      </c>
      <c r="O165" s="71"/>
      <c r="P165" s="195">
        <f t="shared" si="11"/>
        <v>0</v>
      </c>
      <c r="Q165" s="195">
        <v>0</v>
      </c>
      <c r="R165" s="195">
        <f t="shared" si="12"/>
        <v>0</v>
      </c>
      <c r="S165" s="195">
        <v>0</v>
      </c>
      <c r="T165" s="196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237</v>
      </c>
      <c r="AT165" s="197" t="s">
        <v>148</v>
      </c>
      <c r="AU165" s="197" t="s">
        <v>87</v>
      </c>
      <c r="AY165" s="17" t="s">
        <v>145</v>
      </c>
      <c r="BE165" s="198">
        <f t="shared" si="14"/>
        <v>0</v>
      </c>
      <c r="BF165" s="198">
        <f t="shared" si="15"/>
        <v>0</v>
      </c>
      <c r="BG165" s="198">
        <f t="shared" si="16"/>
        <v>0</v>
      </c>
      <c r="BH165" s="198">
        <f t="shared" si="17"/>
        <v>0</v>
      </c>
      <c r="BI165" s="198">
        <f t="shared" si="18"/>
        <v>0</v>
      </c>
      <c r="BJ165" s="17" t="s">
        <v>85</v>
      </c>
      <c r="BK165" s="198">
        <f t="shared" si="19"/>
        <v>0</v>
      </c>
      <c r="BL165" s="17" t="s">
        <v>237</v>
      </c>
      <c r="BM165" s="197" t="s">
        <v>1371</v>
      </c>
    </row>
    <row r="166" spans="1:65" s="2" customFormat="1" ht="16.5" customHeight="1">
      <c r="A166" s="34"/>
      <c r="B166" s="35"/>
      <c r="C166" s="233" t="s">
        <v>264</v>
      </c>
      <c r="D166" s="233" t="s">
        <v>255</v>
      </c>
      <c r="E166" s="234" t="s">
        <v>937</v>
      </c>
      <c r="F166" s="235" t="s">
        <v>938</v>
      </c>
      <c r="G166" s="236" t="s">
        <v>183</v>
      </c>
      <c r="H166" s="237">
        <v>1.5</v>
      </c>
      <c r="I166" s="238"/>
      <c r="J166" s="239">
        <f t="shared" si="10"/>
        <v>0</v>
      </c>
      <c r="K166" s="235" t="s">
        <v>152</v>
      </c>
      <c r="L166" s="240"/>
      <c r="M166" s="241" t="s">
        <v>1</v>
      </c>
      <c r="N166" s="242" t="s">
        <v>42</v>
      </c>
      <c r="O166" s="71"/>
      <c r="P166" s="195">
        <f t="shared" si="11"/>
        <v>0</v>
      </c>
      <c r="Q166" s="195">
        <v>1.8E-3</v>
      </c>
      <c r="R166" s="195">
        <f t="shared" si="12"/>
        <v>2.7000000000000001E-3</v>
      </c>
      <c r="S166" s="195">
        <v>0</v>
      </c>
      <c r="T166" s="196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313</v>
      </c>
      <c r="AT166" s="197" t="s">
        <v>255</v>
      </c>
      <c r="AU166" s="197" t="s">
        <v>87</v>
      </c>
      <c r="AY166" s="17" t="s">
        <v>145</v>
      </c>
      <c r="BE166" s="198">
        <f t="shared" si="14"/>
        <v>0</v>
      </c>
      <c r="BF166" s="198">
        <f t="shared" si="15"/>
        <v>0</v>
      </c>
      <c r="BG166" s="198">
        <f t="shared" si="16"/>
        <v>0</v>
      </c>
      <c r="BH166" s="198">
        <f t="shared" si="17"/>
        <v>0</v>
      </c>
      <c r="BI166" s="198">
        <f t="shared" si="18"/>
        <v>0</v>
      </c>
      <c r="BJ166" s="17" t="s">
        <v>85</v>
      </c>
      <c r="BK166" s="198">
        <f t="shared" si="19"/>
        <v>0</v>
      </c>
      <c r="BL166" s="17" t="s">
        <v>237</v>
      </c>
      <c r="BM166" s="197" t="s">
        <v>1372</v>
      </c>
    </row>
    <row r="167" spans="1:65" s="2" customFormat="1" ht="16.5" customHeight="1">
      <c r="A167" s="34"/>
      <c r="B167" s="35"/>
      <c r="C167" s="233" t="s">
        <v>268</v>
      </c>
      <c r="D167" s="233" t="s">
        <v>255</v>
      </c>
      <c r="E167" s="234" t="s">
        <v>941</v>
      </c>
      <c r="F167" s="235" t="s">
        <v>942</v>
      </c>
      <c r="G167" s="236" t="s">
        <v>943</v>
      </c>
      <c r="H167" s="237">
        <v>1</v>
      </c>
      <c r="I167" s="238"/>
      <c r="J167" s="239">
        <f t="shared" si="10"/>
        <v>0</v>
      </c>
      <c r="K167" s="235" t="s">
        <v>152</v>
      </c>
      <c r="L167" s="240"/>
      <c r="M167" s="241" t="s">
        <v>1</v>
      </c>
      <c r="N167" s="242" t="s">
        <v>42</v>
      </c>
      <c r="O167" s="71"/>
      <c r="P167" s="195">
        <f t="shared" si="11"/>
        <v>0</v>
      </c>
      <c r="Q167" s="195">
        <v>2.0000000000000001E-4</v>
      </c>
      <c r="R167" s="195">
        <f t="shared" si="12"/>
        <v>2.0000000000000001E-4</v>
      </c>
      <c r="S167" s="195">
        <v>0</v>
      </c>
      <c r="T167" s="196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313</v>
      </c>
      <c r="AT167" s="197" t="s">
        <v>255</v>
      </c>
      <c r="AU167" s="197" t="s">
        <v>87</v>
      </c>
      <c r="AY167" s="17" t="s">
        <v>145</v>
      </c>
      <c r="BE167" s="198">
        <f t="shared" si="14"/>
        <v>0</v>
      </c>
      <c r="BF167" s="198">
        <f t="shared" si="15"/>
        <v>0</v>
      </c>
      <c r="BG167" s="198">
        <f t="shared" si="16"/>
        <v>0</v>
      </c>
      <c r="BH167" s="198">
        <f t="shared" si="17"/>
        <v>0</v>
      </c>
      <c r="BI167" s="198">
        <f t="shared" si="18"/>
        <v>0</v>
      </c>
      <c r="BJ167" s="17" t="s">
        <v>85</v>
      </c>
      <c r="BK167" s="198">
        <f t="shared" si="19"/>
        <v>0</v>
      </c>
      <c r="BL167" s="17" t="s">
        <v>237</v>
      </c>
      <c r="BM167" s="197" t="s">
        <v>1373</v>
      </c>
    </row>
    <row r="168" spans="1:65" s="2" customFormat="1" ht="24.2" customHeight="1">
      <c r="A168" s="34"/>
      <c r="B168" s="35"/>
      <c r="C168" s="186" t="s">
        <v>273</v>
      </c>
      <c r="D168" s="186" t="s">
        <v>148</v>
      </c>
      <c r="E168" s="187" t="s">
        <v>962</v>
      </c>
      <c r="F168" s="188" t="s">
        <v>963</v>
      </c>
      <c r="G168" s="189" t="s">
        <v>495</v>
      </c>
      <c r="H168" s="247"/>
      <c r="I168" s="191"/>
      <c r="J168" s="192">
        <f t="shared" si="10"/>
        <v>0</v>
      </c>
      <c r="K168" s="188" t="s">
        <v>152</v>
      </c>
      <c r="L168" s="39"/>
      <c r="M168" s="193" t="s">
        <v>1</v>
      </c>
      <c r="N168" s="194" t="s">
        <v>42</v>
      </c>
      <c r="O168" s="71"/>
      <c r="P168" s="195">
        <f t="shared" si="11"/>
        <v>0</v>
      </c>
      <c r="Q168" s="195">
        <v>0</v>
      </c>
      <c r="R168" s="195">
        <f t="shared" si="12"/>
        <v>0</v>
      </c>
      <c r="S168" s="195">
        <v>0</v>
      </c>
      <c r="T168" s="196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237</v>
      </c>
      <c r="AT168" s="197" t="s">
        <v>148</v>
      </c>
      <c r="AU168" s="197" t="s">
        <v>87</v>
      </c>
      <c r="AY168" s="17" t="s">
        <v>145</v>
      </c>
      <c r="BE168" s="198">
        <f t="shared" si="14"/>
        <v>0</v>
      </c>
      <c r="BF168" s="198">
        <f t="shared" si="15"/>
        <v>0</v>
      </c>
      <c r="BG168" s="198">
        <f t="shared" si="16"/>
        <v>0</v>
      </c>
      <c r="BH168" s="198">
        <f t="shared" si="17"/>
        <v>0</v>
      </c>
      <c r="BI168" s="198">
        <f t="shared" si="18"/>
        <v>0</v>
      </c>
      <c r="BJ168" s="17" t="s">
        <v>85</v>
      </c>
      <c r="BK168" s="198">
        <f t="shared" si="19"/>
        <v>0</v>
      </c>
      <c r="BL168" s="17" t="s">
        <v>237</v>
      </c>
      <c r="BM168" s="197" t="s">
        <v>964</v>
      </c>
    </row>
    <row r="169" spans="1:65" s="12" customFormat="1" ht="22.9" customHeight="1">
      <c r="B169" s="170"/>
      <c r="C169" s="171"/>
      <c r="D169" s="172" t="s">
        <v>76</v>
      </c>
      <c r="E169" s="184" t="s">
        <v>965</v>
      </c>
      <c r="F169" s="184" t="s">
        <v>966</v>
      </c>
      <c r="G169" s="171"/>
      <c r="H169" s="171"/>
      <c r="I169" s="174"/>
      <c r="J169" s="185">
        <f>BK169</f>
        <v>0</v>
      </c>
      <c r="K169" s="171"/>
      <c r="L169" s="176"/>
      <c r="M169" s="177"/>
      <c r="N169" s="178"/>
      <c r="O169" s="178"/>
      <c r="P169" s="179">
        <f>SUM(P170:P171)</f>
        <v>0</v>
      </c>
      <c r="Q169" s="178"/>
      <c r="R169" s="179">
        <f>SUM(R170:R171)</f>
        <v>0</v>
      </c>
      <c r="S169" s="178"/>
      <c r="T169" s="180">
        <f>SUM(T170:T171)</f>
        <v>0.02</v>
      </c>
      <c r="AR169" s="181" t="s">
        <v>87</v>
      </c>
      <c r="AT169" s="182" t="s">
        <v>76</v>
      </c>
      <c r="AU169" s="182" t="s">
        <v>85</v>
      </c>
      <c r="AY169" s="181" t="s">
        <v>145</v>
      </c>
      <c r="BK169" s="183">
        <f>SUM(BK170:BK171)</f>
        <v>0</v>
      </c>
    </row>
    <row r="170" spans="1:65" s="2" customFormat="1" ht="24.2" customHeight="1">
      <c r="A170" s="34"/>
      <c r="B170" s="35"/>
      <c r="C170" s="186" t="s">
        <v>278</v>
      </c>
      <c r="D170" s="186" t="s">
        <v>148</v>
      </c>
      <c r="E170" s="187" t="s">
        <v>968</v>
      </c>
      <c r="F170" s="188" t="s">
        <v>969</v>
      </c>
      <c r="G170" s="189" t="s">
        <v>970</v>
      </c>
      <c r="H170" s="190">
        <v>20</v>
      </c>
      <c r="I170" s="191"/>
      <c r="J170" s="192">
        <f>ROUND(I170*H170,2)</f>
        <v>0</v>
      </c>
      <c r="K170" s="188" t="s">
        <v>152</v>
      </c>
      <c r="L170" s="39"/>
      <c r="M170" s="193" t="s">
        <v>1</v>
      </c>
      <c r="N170" s="194" t="s">
        <v>42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1E-3</v>
      </c>
      <c r="T170" s="196">
        <f>S170*H170</f>
        <v>0.02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237</v>
      </c>
      <c r="AT170" s="197" t="s">
        <v>148</v>
      </c>
      <c r="AU170" s="197" t="s">
        <v>87</v>
      </c>
      <c r="AY170" s="17" t="s">
        <v>145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85</v>
      </c>
      <c r="BK170" s="198">
        <f>ROUND(I170*H170,2)</f>
        <v>0</v>
      </c>
      <c r="BL170" s="17" t="s">
        <v>237</v>
      </c>
      <c r="BM170" s="197" t="s">
        <v>971</v>
      </c>
    </row>
    <row r="171" spans="1:65" s="2" customFormat="1" ht="24.2" customHeight="1">
      <c r="A171" s="34"/>
      <c r="B171" s="35"/>
      <c r="C171" s="186" t="s">
        <v>284</v>
      </c>
      <c r="D171" s="186" t="s">
        <v>148</v>
      </c>
      <c r="E171" s="187" t="s">
        <v>973</v>
      </c>
      <c r="F171" s="188" t="s">
        <v>974</v>
      </c>
      <c r="G171" s="189" t="s">
        <v>495</v>
      </c>
      <c r="H171" s="247"/>
      <c r="I171" s="191"/>
      <c r="J171" s="192">
        <f>ROUND(I171*H171,2)</f>
        <v>0</v>
      </c>
      <c r="K171" s="188" t="s">
        <v>152</v>
      </c>
      <c r="L171" s="39"/>
      <c r="M171" s="193" t="s">
        <v>1</v>
      </c>
      <c r="N171" s="194" t="s">
        <v>42</v>
      </c>
      <c r="O171" s="71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237</v>
      </c>
      <c r="AT171" s="197" t="s">
        <v>148</v>
      </c>
      <c r="AU171" s="197" t="s">
        <v>87</v>
      </c>
      <c r="AY171" s="17" t="s">
        <v>145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85</v>
      </c>
      <c r="BK171" s="198">
        <f>ROUND(I171*H171,2)</f>
        <v>0</v>
      </c>
      <c r="BL171" s="17" t="s">
        <v>237</v>
      </c>
      <c r="BM171" s="197" t="s">
        <v>975</v>
      </c>
    </row>
    <row r="172" spans="1:65" s="12" customFormat="1" ht="22.9" customHeight="1">
      <c r="B172" s="170"/>
      <c r="C172" s="171"/>
      <c r="D172" s="172" t="s">
        <v>76</v>
      </c>
      <c r="E172" s="184" t="s">
        <v>1030</v>
      </c>
      <c r="F172" s="184" t="s">
        <v>1031</v>
      </c>
      <c r="G172" s="171"/>
      <c r="H172" s="171"/>
      <c r="I172" s="174"/>
      <c r="J172" s="185">
        <f>BK172</f>
        <v>0</v>
      </c>
      <c r="K172" s="171"/>
      <c r="L172" s="176"/>
      <c r="M172" s="177"/>
      <c r="N172" s="178"/>
      <c r="O172" s="178"/>
      <c r="P172" s="179">
        <f>SUM(P173:P225)</f>
        <v>0</v>
      </c>
      <c r="Q172" s="178"/>
      <c r="R172" s="179">
        <f>SUM(R173:R225)</f>
        <v>0.46256759999999997</v>
      </c>
      <c r="S172" s="178"/>
      <c r="T172" s="180">
        <f>SUM(T173:T225)</f>
        <v>0.22622999999999996</v>
      </c>
      <c r="AR172" s="181" t="s">
        <v>87</v>
      </c>
      <c r="AT172" s="182" t="s">
        <v>76</v>
      </c>
      <c r="AU172" s="182" t="s">
        <v>85</v>
      </c>
      <c r="AY172" s="181" t="s">
        <v>145</v>
      </c>
      <c r="BK172" s="183">
        <f>SUM(BK173:BK225)</f>
        <v>0</v>
      </c>
    </row>
    <row r="173" spans="1:65" s="2" customFormat="1" ht="24.2" customHeight="1">
      <c r="A173" s="34"/>
      <c r="B173" s="35"/>
      <c r="C173" s="186" t="s">
        <v>289</v>
      </c>
      <c r="D173" s="186" t="s">
        <v>148</v>
      </c>
      <c r="E173" s="187" t="s">
        <v>1033</v>
      </c>
      <c r="F173" s="188" t="s">
        <v>1034</v>
      </c>
      <c r="G173" s="189" t="s">
        <v>159</v>
      </c>
      <c r="H173" s="190">
        <v>4.6500000000000004</v>
      </c>
      <c r="I173" s="191"/>
      <c r="J173" s="192">
        <f>ROUND(I173*H173,2)</f>
        <v>0</v>
      </c>
      <c r="K173" s="188" t="s">
        <v>152</v>
      </c>
      <c r="L173" s="39"/>
      <c r="M173" s="193" t="s">
        <v>1</v>
      </c>
      <c r="N173" s="194" t="s">
        <v>42</v>
      </c>
      <c r="O173" s="71"/>
      <c r="P173" s="195">
        <f>O173*H173</f>
        <v>0</v>
      </c>
      <c r="Q173" s="195">
        <v>0</v>
      </c>
      <c r="R173" s="195">
        <f>Q173*H173</f>
        <v>0</v>
      </c>
      <c r="S173" s="195">
        <v>3.0000000000000001E-3</v>
      </c>
      <c r="T173" s="196">
        <f>S173*H173</f>
        <v>1.3950000000000001E-2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237</v>
      </c>
      <c r="AT173" s="197" t="s">
        <v>148</v>
      </c>
      <c r="AU173" s="197" t="s">
        <v>87</v>
      </c>
      <c r="AY173" s="17" t="s">
        <v>145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85</v>
      </c>
      <c r="BK173" s="198">
        <f>ROUND(I173*H173,2)</f>
        <v>0</v>
      </c>
      <c r="BL173" s="17" t="s">
        <v>237</v>
      </c>
      <c r="BM173" s="197" t="s">
        <v>1374</v>
      </c>
    </row>
    <row r="174" spans="1:65" s="13" customFormat="1">
      <c r="B174" s="199"/>
      <c r="C174" s="200"/>
      <c r="D174" s="201" t="s">
        <v>155</v>
      </c>
      <c r="E174" s="202" t="s">
        <v>1</v>
      </c>
      <c r="F174" s="203" t="s">
        <v>1375</v>
      </c>
      <c r="G174" s="200"/>
      <c r="H174" s="204">
        <v>4.6500000000000004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155</v>
      </c>
      <c r="AU174" s="210" t="s">
        <v>87</v>
      </c>
      <c r="AV174" s="13" t="s">
        <v>87</v>
      </c>
      <c r="AW174" s="13" t="s">
        <v>34</v>
      </c>
      <c r="AX174" s="13" t="s">
        <v>85</v>
      </c>
      <c r="AY174" s="210" t="s">
        <v>145</v>
      </c>
    </row>
    <row r="175" spans="1:65" s="2" customFormat="1" ht="16.5" customHeight="1">
      <c r="A175" s="34"/>
      <c r="B175" s="35"/>
      <c r="C175" s="186" t="s">
        <v>293</v>
      </c>
      <c r="D175" s="186" t="s">
        <v>148</v>
      </c>
      <c r="E175" s="187" t="s">
        <v>1039</v>
      </c>
      <c r="F175" s="188" t="s">
        <v>1040</v>
      </c>
      <c r="G175" s="189" t="s">
        <v>159</v>
      </c>
      <c r="H175" s="190">
        <v>4.6500000000000004</v>
      </c>
      <c r="I175" s="191"/>
      <c r="J175" s="192">
        <f t="shared" ref="J175:J180" si="20">ROUND(I175*H175,2)</f>
        <v>0</v>
      </c>
      <c r="K175" s="188" t="s">
        <v>152</v>
      </c>
      <c r="L175" s="39"/>
      <c r="M175" s="193" t="s">
        <v>1</v>
      </c>
      <c r="N175" s="194" t="s">
        <v>42</v>
      </c>
      <c r="O175" s="71"/>
      <c r="P175" s="195">
        <f t="shared" ref="P175:P180" si="21">O175*H175</f>
        <v>0</v>
      </c>
      <c r="Q175" s="195">
        <v>0</v>
      </c>
      <c r="R175" s="195">
        <f t="shared" ref="R175:R180" si="22">Q175*H175</f>
        <v>0</v>
      </c>
      <c r="S175" s="195">
        <v>0</v>
      </c>
      <c r="T175" s="196">
        <f t="shared" ref="T175:T180" si="23"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237</v>
      </c>
      <c r="AT175" s="197" t="s">
        <v>148</v>
      </c>
      <c r="AU175" s="197" t="s">
        <v>87</v>
      </c>
      <c r="AY175" s="17" t="s">
        <v>145</v>
      </c>
      <c r="BE175" s="198">
        <f t="shared" ref="BE175:BE180" si="24">IF(N175="základní",J175,0)</f>
        <v>0</v>
      </c>
      <c r="BF175" s="198">
        <f t="shared" ref="BF175:BF180" si="25">IF(N175="snížená",J175,0)</f>
        <v>0</v>
      </c>
      <c r="BG175" s="198">
        <f t="shared" ref="BG175:BG180" si="26">IF(N175="zákl. přenesená",J175,0)</f>
        <v>0</v>
      </c>
      <c r="BH175" s="198">
        <f t="shared" ref="BH175:BH180" si="27">IF(N175="sníž. přenesená",J175,0)</f>
        <v>0</v>
      </c>
      <c r="BI175" s="198">
        <f t="shared" ref="BI175:BI180" si="28">IF(N175="nulová",J175,0)</f>
        <v>0</v>
      </c>
      <c r="BJ175" s="17" t="s">
        <v>85</v>
      </c>
      <c r="BK175" s="198">
        <f t="shared" ref="BK175:BK180" si="29">ROUND(I175*H175,2)</f>
        <v>0</v>
      </c>
      <c r="BL175" s="17" t="s">
        <v>237</v>
      </c>
      <c r="BM175" s="197" t="s">
        <v>1041</v>
      </c>
    </row>
    <row r="176" spans="1:65" s="2" customFormat="1" ht="16.5" customHeight="1">
      <c r="A176" s="34"/>
      <c r="B176" s="35"/>
      <c r="C176" s="186" t="s">
        <v>297</v>
      </c>
      <c r="D176" s="186" t="s">
        <v>148</v>
      </c>
      <c r="E176" s="187" t="s">
        <v>1043</v>
      </c>
      <c r="F176" s="188" t="s">
        <v>1044</v>
      </c>
      <c r="G176" s="189" t="s">
        <v>159</v>
      </c>
      <c r="H176" s="190">
        <v>4.6500000000000004</v>
      </c>
      <c r="I176" s="191"/>
      <c r="J176" s="192">
        <f t="shared" si="20"/>
        <v>0</v>
      </c>
      <c r="K176" s="188" t="s">
        <v>152</v>
      </c>
      <c r="L176" s="39"/>
      <c r="M176" s="193" t="s">
        <v>1</v>
      </c>
      <c r="N176" s="194" t="s">
        <v>42</v>
      </c>
      <c r="O176" s="71"/>
      <c r="P176" s="195">
        <f t="shared" si="21"/>
        <v>0</v>
      </c>
      <c r="Q176" s="195">
        <v>0</v>
      </c>
      <c r="R176" s="195">
        <f t="shared" si="22"/>
        <v>0</v>
      </c>
      <c r="S176" s="195">
        <v>0</v>
      </c>
      <c r="T176" s="196">
        <f t="shared" si="2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237</v>
      </c>
      <c r="AT176" s="197" t="s">
        <v>148</v>
      </c>
      <c r="AU176" s="197" t="s">
        <v>87</v>
      </c>
      <c r="AY176" s="17" t="s">
        <v>145</v>
      </c>
      <c r="BE176" s="198">
        <f t="shared" si="24"/>
        <v>0</v>
      </c>
      <c r="BF176" s="198">
        <f t="shared" si="25"/>
        <v>0</v>
      </c>
      <c r="BG176" s="198">
        <f t="shared" si="26"/>
        <v>0</v>
      </c>
      <c r="BH176" s="198">
        <f t="shared" si="27"/>
        <v>0</v>
      </c>
      <c r="BI176" s="198">
        <f t="shared" si="28"/>
        <v>0</v>
      </c>
      <c r="BJ176" s="17" t="s">
        <v>85</v>
      </c>
      <c r="BK176" s="198">
        <f t="shared" si="29"/>
        <v>0</v>
      </c>
      <c r="BL176" s="17" t="s">
        <v>237</v>
      </c>
      <c r="BM176" s="197" t="s">
        <v>1045</v>
      </c>
    </row>
    <row r="177" spans="1:65" s="2" customFormat="1" ht="24.2" customHeight="1">
      <c r="A177" s="34"/>
      <c r="B177" s="35"/>
      <c r="C177" s="186" t="s">
        <v>301</v>
      </c>
      <c r="D177" s="186" t="s">
        <v>148</v>
      </c>
      <c r="E177" s="187" t="s">
        <v>1047</v>
      </c>
      <c r="F177" s="188" t="s">
        <v>1048</v>
      </c>
      <c r="G177" s="189" t="s">
        <v>159</v>
      </c>
      <c r="H177" s="190">
        <v>4.6500000000000004</v>
      </c>
      <c r="I177" s="191"/>
      <c r="J177" s="192">
        <f t="shared" si="20"/>
        <v>0</v>
      </c>
      <c r="K177" s="188" t="s">
        <v>152</v>
      </c>
      <c r="L177" s="39"/>
      <c r="M177" s="193" t="s">
        <v>1</v>
      </c>
      <c r="N177" s="194" t="s">
        <v>42</v>
      </c>
      <c r="O177" s="71"/>
      <c r="P177" s="195">
        <f t="shared" si="21"/>
        <v>0</v>
      </c>
      <c r="Q177" s="195">
        <v>3.0000000000000001E-5</v>
      </c>
      <c r="R177" s="195">
        <f t="shared" si="22"/>
        <v>1.395E-4</v>
      </c>
      <c r="S177" s="195">
        <v>0</v>
      </c>
      <c r="T177" s="196">
        <f t="shared" si="2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237</v>
      </c>
      <c r="AT177" s="197" t="s">
        <v>148</v>
      </c>
      <c r="AU177" s="197" t="s">
        <v>87</v>
      </c>
      <c r="AY177" s="17" t="s">
        <v>145</v>
      </c>
      <c r="BE177" s="198">
        <f t="shared" si="24"/>
        <v>0</v>
      </c>
      <c r="BF177" s="198">
        <f t="shared" si="25"/>
        <v>0</v>
      </c>
      <c r="BG177" s="198">
        <f t="shared" si="26"/>
        <v>0</v>
      </c>
      <c r="BH177" s="198">
        <f t="shared" si="27"/>
        <v>0</v>
      </c>
      <c r="BI177" s="198">
        <f t="shared" si="28"/>
        <v>0</v>
      </c>
      <c r="BJ177" s="17" t="s">
        <v>85</v>
      </c>
      <c r="BK177" s="198">
        <f t="shared" si="29"/>
        <v>0</v>
      </c>
      <c r="BL177" s="17" t="s">
        <v>237</v>
      </c>
      <c r="BM177" s="197" t="s">
        <v>1049</v>
      </c>
    </row>
    <row r="178" spans="1:65" s="2" customFormat="1" ht="37.9" customHeight="1">
      <c r="A178" s="34"/>
      <c r="B178" s="35"/>
      <c r="C178" s="186" t="s">
        <v>305</v>
      </c>
      <c r="D178" s="186" t="s">
        <v>148</v>
      </c>
      <c r="E178" s="187" t="s">
        <v>1051</v>
      </c>
      <c r="F178" s="188" t="s">
        <v>1052</v>
      </c>
      <c r="G178" s="189" t="s">
        <v>159</v>
      </c>
      <c r="H178" s="190">
        <v>4.6500000000000004</v>
      </c>
      <c r="I178" s="191"/>
      <c r="J178" s="192">
        <f t="shared" si="20"/>
        <v>0</v>
      </c>
      <c r="K178" s="188" t="s">
        <v>152</v>
      </c>
      <c r="L178" s="39"/>
      <c r="M178" s="193" t="s">
        <v>1</v>
      </c>
      <c r="N178" s="194" t="s">
        <v>42</v>
      </c>
      <c r="O178" s="71"/>
      <c r="P178" s="195">
        <f t="shared" si="21"/>
        <v>0</v>
      </c>
      <c r="Q178" s="195">
        <v>1.4999999999999999E-2</v>
      </c>
      <c r="R178" s="195">
        <f t="shared" si="22"/>
        <v>6.9750000000000006E-2</v>
      </c>
      <c r="S178" s="195">
        <v>0</v>
      </c>
      <c r="T178" s="196">
        <f t="shared" si="2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237</v>
      </c>
      <c r="AT178" s="197" t="s">
        <v>148</v>
      </c>
      <c r="AU178" s="197" t="s">
        <v>87</v>
      </c>
      <c r="AY178" s="17" t="s">
        <v>145</v>
      </c>
      <c r="BE178" s="198">
        <f t="shared" si="24"/>
        <v>0</v>
      </c>
      <c r="BF178" s="198">
        <f t="shared" si="25"/>
        <v>0</v>
      </c>
      <c r="BG178" s="198">
        <f t="shared" si="26"/>
        <v>0</v>
      </c>
      <c r="BH178" s="198">
        <f t="shared" si="27"/>
        <v>0</v>
      </c>
      <c r="BI178" s="198">
        <f t="shared" si="28"/>
        <v>0</v>
      </c>
      <c r="BJ178" s="17" t="s">
        <v>85</v>
      </c>
      <c r="BK178" s="198">
        <f t="shared" si="29"/>
        <v>0</v>
      </c>
      <c r="BL178" s="17" t="s">
        <v>237</v>
      </c>
      <c r="BM178" s="197" t="s">
        <v>1053</v>
      </c>
    </row>
    <row r="179" spans="1:65" s="2" customFormat="1" ht="16.5" customHeight="1">
      <c r="A179" s="34"/>
      <c r="B179" s="35"/>
      <c r="C179" s="186" t="s">
        <v>313</v>
      </c>
      <c r="D179" s="186" t="s">
        <v>148</v>
      </c>
      <c r="E179" s="187" t="s">
        <v>1376</v>
      </c>
      <c r="F179" s="188" t="s">
        <v>1377</v>
      </c>
      <c r="G179" s="189" t="s">
        <v>159</v>
      </c>
      <c r="H179" s="190">
        <v>4.6500000000000004</v>
      </c>
      <c r="I179" s="191"/>
      <c r="J179" s="192">
        <f t="shared" si="20"/>
        <v>0</v>
      </c>
      <c r="K179" s="188" t="s">
        <v>152</v>
      </c>
      <c r="L179" s="39"/>
      <c r="M179" s="193" t="s">
        <v>1</v>
      </c>
      <c r="N179" s="194" t="s">
        <v>42</v>
      </c>
      <c r="O179" s="71"/>
      <c r="P179" s="195">
        <f t="shared" si="21"/>
        <v>0</v>
      </c>
      <c r="Q179" s="195">
        <v>6.9999999999999999E-4</v>
      </c>
      <c r="R179" s="195">
        <f t="shared" si="22"/>
        <v>3.2550000000000001E-3</v>
      </c>
      <c r="S179" s="195">
        <v>0</v>
      </c>
      <c r="T179" s="196">
        <f t="shared" si="2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237</v>
      </c>
      <c r="AT179" s="197" t="s">
        <v>148</v>
      </c>
      <c r="AU179" s="197" t="s">
        <v>87</v>
      </c>
      <c r="AY179" s="17" t="s">
        <v>145</v>
      </c>
      <c r="BE179" s="198">
        <f t="shared" si="24"/>
        <v>0</v>
      </c>
      <c r="BF179" s="198">
        <f t="shared" si="25"/>
        <v>0</v>
      </c>
      <c r="BG179" s="198">
        <f t="shared" si="26"/>
        <v>0</v>
      </c>
      <c r="BH179" s="198">
        <f t="shared" si="27"/>
        <v>0</v>
      </c>
      <c r="BI179" s="198">
        <f t="shared" si="28"/>
        <v>0</v>
      </c>
      <c r="BJ179" s="17" t="s">
        <v>85</v>
      </c>
      <c r="BK179" s="198">
        <f t="shared" si="29"/>
        <v>0</v>
      </c>
      <c r="BL179" s="17" t="s">
        <v>237</v>
      </c>
      <c r="BM179" s="197" t="s">
        <v>1378</v>
      </c>
    </row>
    <row r="180" spans="1:65" s="2" customFormat="1" ht="24.2" customHeight="1">
      <c r="A180" s="34"/>
      <c r="B180" s="35"/>
      <c r="C180" s="233" t="s">
        <v>317</v>
      </c>
      <c r="D180" s="233" t="s">
        <v>255</v>
      </c>
      <c r="E180" s="234" t="s">
        <v>1066</v>
      </c>
      <c r="F180" s="235" t="s">
        <v>1067</v>
      </c>
      <c r="G180" s="236" t="s">
        <v>159</v>
      </c>
      <c r="H180" s="237">
        <v>5.3479999999999999</v>
      </c>
      <c r="I180" s="238"/>
      <c r="J180" s="239">
        <f t="shared" si="20"/>
        <v>0</v>
      </c>
      <c r="K180" s="235" t="s">
        <v>152</v>
      </c>
      <c r="L180" s="240"/>
      <c r="M180" s="241" t="s">
        <v>1</v>
      </c>
      <c r="N180" s="242" t="s">
        <v>42</v>
      </c>
      <c r="O180" s="71"/>
      <c r="P180" s="195">
        <f t="shared" si="21"/>
        <v>0</v>
      </c>
      <c r="Q180" s="195">
        <v>2.5999999999999999E-3</v>
      </c>
      <c r="R180" s="195">
        <f t="shared" si="22"/>
        <v>1.3904799999999998E-2</v>
      </c>
      <c r="S180" s="195">
        <v>0</v>
      </c>
      <c r="T180" s="196">
        <f t="shared" si="2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313</v>
      </c>
      <c r="AT180" s="197" t="s">
        <v>255</v>
      </c>
      <c r="AU180" s="197" t="s">
        <v>87</v>
      </c>
      <c r="AY180" s="17" t="s">
        <v>145</v>
      </c>
      <c r="BE180" s="198">
        <f t="shared" si="24"/>
        <v>0</v>
      </c>
      <c r="BF180" s="198">
        <f t="shared" si="25"/>
        <v>0</v>
      </c>
      <c r="BG180" s="198">
        <f t="shared" si="26"/>
        <v>0</v>
      </c>
      <c r="BH180" s="198">
        <f t="shared" si="27"/>
        <v>0</v>
      </c>
      <c r="BI180" s="198">
        <f t="shared" si="28"/>
        <v>0</v>
      </c>
      <c r="BJ180" s="17" t="s">
        <v>85</v>
      </c>
      <c r="BK180" s="198">
        <f t="shared" si="29"/>
        <v>0</v>
      </c>
      <c r="BL180" s="17" t="s">
        <v>237</v>
      </c>
      <c r="BM180" s="197" t="s">
        <v>1068</v>
      </c>
    </row>
    <row r="181" spans="1:65" s="2" customFormat="1" ht="19.5">
      <c r="A181" s="34"/>
      <c r="B181" s="35"/>
      <c r="C181" s="36"/>
      <c r="D181" s="201" t="s">
        <v>259</v>
      </c>
      <c r="E181" s="36"/>
      <c r="F181" s="243" t="s">
        <v>1069</v>
      </c>
      <c r="G181" s="36"/>
      <c r="H181" s="36"/>
      <c r="I181" s="244"/>
      <c r="J181" s="36"/>
      <c r="K181" s="36"/>
      <c r="L181" s="39"/>
      <c r="M181" s="245"/>
      <c r="N181" s="246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259</v>
      </c>
      <c r="AU181" s="17" t="s">
        <v>87</v>
      </c>
    </row>
    <row r="182" spans="1:65" s="13" customFormat="1">
      <c r="B182" s="199"/>
      <c r="C182" s="200"/>
      <c r="D182" s="201" t="s">
        <v>155</v>
      </c>
      <c r="E182" s="200"/>
      <c r="F182" s="203" t="s">
        <v>1379</v>
      </c>
      <c r="G182" s="200"/>
      <c r="H182" s="204">
        <v>5.3479999999999999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155</v>
      </c>
      <c r="AU182" s="210" t="s">
        <v>87</v>
      </c>
      <c r="AV182" s="13" t="s">
        <v>87</v>
      </c>
      <c r="AW182" s="13" t="s">
        <v>4</v>
      </c>
      <c r="AX182" s="13" t="s">
        <v>85</v>
      </c>
      <c r="AY182" s="210" t="s">
        <v>145</v>
      </c>
    </row>
    <row r="183" spans="1:65" s="2" customFormat="1" ht="24.2" customHeight="1">
      <c r="A183" s="34"/>
      <c r="B183" s="35"/>
      <c r="C183" s="186" t="s">
        <v>323</v>
      </c>
      <c r="D183" s="186" t="s">
        <v>148</v>
      </c>
      <c r="E183" s="187" t="s">
        <v>1073</v>
      </c>
      <c r="F183" s="188" t="s">
        <v>1074</v>
      </c>
      <c r="G183" s="189" t="s">
        <v>183</v>
      </c>
      <c r="H183" s="190">
        <v>3.1</v>
      </c>
      <c r="I183" s="191"/>
      <c r="J183" s="192">
        <f>ROUND(I183*H183,2)</f>
        <v>0</v>
      </c>
      <c r="K183" s="188" t="s">
        <v>152</v>
      </c>
      <c r="L183" s="39"/>
      <c r="M183" s="193" t="s">
        <v>1</v>
      </c>
      <c r="N183" s="194" t="s">
        <v>42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237</v>
      </c>
      <c r="AT183" s="197" t="s">
        <v>148</v>
      </c>
      <c r="AU183" s="197" t="s">
        <v>87</v>
      </c>
      <c r="AY183" s="17" t="s">
        <v>145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85</v>
      </c>
      <c r="BK183" s="198">
        <f>ROUND(I183*H183,2)</f>
        <v>0</v>
      </c>
      <c r="BL183" s="17" t="s">
        <v>237</v>
      </c>
      <c r="BM183" s="197" t="s">
        <v>1380</v>
      </c>
    </row>
    <row r="184" spans="1:65" s="2" customFormat="1" ht="24.2" customHeight="1">
      <c r="A184" s="34"/>
      <c r="B184" s="35"/>
      <c r="C184" s="186" t="s">
        <v>328</v>
      </c>
      <c r="D184" s="186" t="s">
        <v>148</v>
      </c>
      <c r="E184" s="187" t="s">
        <v>1381</v>
      </c>
      <c r="F184" s="188" t="s">
        <v>1382</v>
      </c>
      <c r="G184" s="189" t="s">
        <v>183</v>
      </c>
      <c r="H184" s="190">
        <v>65.099999999999994</v>
      </c>
      <c r="I184" s="191"/>
      <c r="J184" s="192">
        <f>ROUND(I184*H184,2)</f>
        <v>0</v>
      </c>
      <c r="K184" s="188" t="s">
        <v>152</v>
      </c>
      <c r="L184" s="39"/>
      <c r="M184" s="193" t="s">
        <v>1</v>
      </c>
      <c r="N184" s="194" t="s">
        <v>42</v>
      </c>
      <c r="O184" s="71"/>
      <c r="P184" s="195">
        <f>O184*H184</f>
        <v>0</v>
      </c>
      <c r="Q184" s="195">
        <v>0</v>
      </c>
      <c r="R184" s="195">
        <f>Q184*H184</f>
        <v>0</v>
      </c>
      <c r="S184" s="195">
        <v>3.0000000000000001E-3</v>
      </c>
      <c r="T184" s="196">
        <f>S184*H184</f>
        <v>0.19529999999999997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237</v>
      </c>
      <c r="AT184" s="197" t="s">
        <v>148</v>
      </c>
      <c r="AU184" s="197" t="s">
        <v>87</v>
      </c>
      <c r="AY184" s="17" t="s">
        <v>145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85</v>
      </c>
      <c r="BK184" s="198">
        <f>ROUND(I184*H184,2)</f>
        <v>0</v>
      </c>
      <c r="BL184" s="17" t="s">
        <v>237</v>
      </c>
      <c r="BM184" s="197" t="s">
        <v>1383</v>
      </c>
    </row>
    <row r="185" spans="1:65" s="13" customFormat="1">
      <c r="B185" s="199"/>
      <c r="C185" s="200"/>
      <c r="D185" s="201" t="s">
        <v>155</v>
      </c>
      <c r="E185" s="202" t="s">
        <v>1</v>
      </c>
      <c r="F185" s="203" t="s">
        <v>1384</v>
      </c>
      <c r="G185" s="200"/>
      <c r="H185" s="204">
        <v>31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155</v>
      </c>
      <c r="AU185" s="210" t="s">
        <v>87</v>
      </c>
      <c r="AV185" s="13" t="s">
        <v>87</v>
      </c>
      <c r="AW185" s="13" t="s">
        <v>34</v>
      </c>
      <c r="AX185" s="13" t="s">
        <v>77</v>
      </c>
      <c r="AY185" s="210" t="s">
        <v>145</v>
      </c>
    </row>
    <row r="186" spans="1:65" s="13" customFormat="1">
      <c r="B186" s="199"/>
      <c r="C186" s="200"/>
      <c r="D186" s="201" t="s">
        <v>155</v>
      </c>
      <c r="E186" s="202" t="s">
        <v>1</v>
      </c>
      <c r="F186" s="203" t="s">
        <v>1385</v>
      </c>
      <c r="G186" s="200"/>
      <c r="H186" s="204">
        <v>34.1</v>
      </c>
      <c r="I186" s="205"/>
      <c r="J186" s="200"/>
      <c r="K186" s="200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155</v>
      </c>
      <c r="AU186" s="210" t="s">
        <v>87</v>
      </c>
      <c r="AV186" s="13" t="s">
        <v>87</v>
      </c>
      <c r="AW186" s="13" t="s">
        <v>34</v>
      </c>
      <c r="AX186" s="13" t="s">
        <v>77</v>
      </c>
      <c r="AY186" s="210" t="s">
        <v>145</v>
      </c>
    </row>
    <row r="187" spans="1:65" s="14" customFormat="1">
      <c r="B187" s="211"/>
      <c r="C187" s="212"/>
      <c r="D187" s="201" t="s">
        <v>155</v>
      </c>
      <c r="E187" s="213" t="s">
        <v>1</v>
      </c>
      <c r="F187" s="214" t="s">
        <v>173</v>
      </c>
      <c r="G187" s="212"/>
      <c r="H187" s="215">
        <v>65.099999999999994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155</v>
      </c>
      <c r="AU187" s="221" t="s">
        <v>87</v>
      </c>
      <c r="AV187" s="14" t="s">
        <v>153</v>
      </c>
      <c r="AW187" s="14" t="s">
        <v>34</v>
      </c>
      <c r="AX187" s="14" t="s">
        <v>85</v>
      </c>
      <c r="AY187" s="221" t="s">
        <v>145</v>
      </c>
    </row>
    <row r="188" spans="1:65" s="2" customFormat="1" ht="16.5" customHeight="1">
      <c r="A188" s="34"/>
      <c r="B188" s="35"/>
      <c r="C188" s="186" t="s">
        <v>335</v>
      </c>
      <c r="D188" s="186" t="s">
        <v>148</v>
      </c>
      <c r="E188" s="187" t="s">
        <v>1386</v>
      </c>
      <c r="F188" s="188" t="s">
        <v>1387</v>
      </c>
      <c r="G188" s="189" t="s">
        <v>183</v>
      </c>
      <c r="H188" s="190">
        <v>34.1</v>
      </c>
      <c r="I188" s="191"/>
      <c r="J188" s="192">
        <f>ROUND(I188*H188,2)</f>
        <v>0</v>
      </c>
      <c r="K188" s="188" t="s">
        <v>152</v>
      </c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2.9999999999999997E-4</v>
      </c>
      <c r="T188" s="196">
        <f>S188*H188</f>
        <v>1.023E-2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237</v>
      </c>
      <c r="AT188" s="197" t="s">
        <v>148</v>
      </c>
      <c r="AU188" s="197" t="s">
        <v>87</v>
      </c>
      <c r="AY188" s="17" t="s">
        <v>145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237</v>
      </c>
      <c r="BM188" s="197" t="s">
        <v>1388</v>
      </c>
    </row>
    <row r="189" spans="1:65" s="13" customFormat="1">
      <c r="B189" s="199"/>
      <c r="C189" s="200"/>
      <c r="D189" s="201" t="s">
        <v>155</v>
      </c>
      <c r="E189" s="202" t="s">
        <v>1</v>
      </c>
      <c r="F189" s="203" t="s">
        <v>1389</v>
      </c>
      <c r="G189" s="200"/>
      <c r="H189" s="204">
        <v>34.1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155</v>
      </c>
      <c r="AU189" s="210" t="s">
        <v>87</v>
      </c>
      <c r="AV189" s="13" t="s">
        <v>87</v>
      </c>
      <c r="AW189" s="13" t="s">
        <v>34</v>
      </c>
      <c r="AX189" s="13" t="s">
        <v>85</v>
      </c>
      <c r="AY189" s="210" t="s">
        <v>145</v>
      </c>
    </row>
    <row r="190" spans="1:65" s="2" customFormat="1" ht="16.5" customHeight="1">
      <c r="A190" s="34"/>
      <c r="B190" s="35"/>
      <c r="C190" s="186" t="s">
        <v>340</v>
      </c>
      <c r="D190" s="186" t="s">
        <v>148</v>
      </c>
      <c r="E190" s="187" t="s">
        <v>1390</v>
      </c>
      <c r="F190" s="188" t="s">
        <v>1391</v>
      </c>
      <c r="G190" s="189" t="s">
        <v>183</v>
      </c>
      <c r="H190" s="190">
        <v>65.099999999999994</v>
      </c>
      <c r="I190" s="191"/>
      <c r="J190" s="192">
        <f>ROUND(I190*H190,2)</f>
        <v>0</v>
      </c>
      <c r="K190" s="188" t="s">
        <v>152</v>
      </c>
      <c r="L190" s="39"/>
      <c r="M190" s="193" t="s">
        <v>1</v>
      </c>
      <c r="N190" s="194" t="s">
        <v>42</v>
      </c>
      <c r="O190" s="71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237</v>
      </c>
      <c r="AT190" s="197" t="s">
        <v>148</v>
      </c>
      <c r="AU190" s="197" t="s">
        <v>87</v>
      </c>
      <c r="AY190" s="17" t="s">
        <v>145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85</v>
      </c>
      <c r="BK190" s="198">
        <f>ROUND(I190*H190,2)</f>
        <v>0</v>
      </c>
      <c r="BL190" s="17" t="s">
        <v>237</v>
      </c>
      <c r="BM190" s="197" t="s">
        <v>1392</v>
      </c>
    </row>
    <row r="191" spans="1:65" s="2" customFormat="1" ht="24.2" customHeight="1">
      <c r="A191" s="34"/>
      <c r="B191" s="35"/>
      <c r="C191" s="186" t="s">
        <v>345</v>
      </c>
      <c r="D191" s="186" t="s">
        <v>148</v>
      </c>
      <c r="E191" s="187" t="s">
        <v>1393</v>
      </c>
      <c r="F191" s="188" t="s">
        <v>1394</v>
      </c>
      <c r="G191" s="189" t="s">
        <v>159</v>
      </c>
      <c r="H191" s="190">
        <v>19.22</v>
      </c>
      <c r="I191" s="191"/>
      <c r="J191" s="192">
        <f>ROUND(I191*H191,2)</f>
        <v>0</v>
      </c>
      <c r="K191" s="188" t="s">
        <v>152</v>
      </c>
      <c r="L191" s="39"/>
      <c r="M191" s="193" t="s">
        <v>1</v>
      </c>
      <c r="N191" s="194" t="s">
        <v>42</v>
      </c>
      <c r="O191" s="71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237</v>
      </c>
      <c r="AT191" s="197" t="s">
        <v>148</v>
      </c>
      <c r="AU191" s="197" t="s">
        <v>87</v>
      </c>
      <c r="AY191" s="17" t="s">
        <v>145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85</v>
      </c>
      <c r="BK191" s="198">
        <f>ROUND(I191*H191,2)</f>
        <v>0</v>
      </c>
      <c r="BL191" s="17" t="s">
        <v>237</v>
      </c>
      <c r="BM191" s="197" t="s">
        <v>1395</v>
      </c>
    </row>
    <row r="192" spans="1:65" s="13" customFormat="1">
      <c r="B192" s="199"/>
      <c r="C192" s="200"/>
      <c r="D192" s="201" t="s">
        <v>155</v>
      </c>
      <c r="E192" s="202" t="s">
        <v>1</v>
      </c>
      <c r="F192" s="203" t="s">
        <v>1396</v>
      </c>
      <c r="G192" s="200"/>
      <c r="H192" s="204">
        <v>12.4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155</v>
      </c>
      <c r="AU192" s="210" t="s">
        <v>87</v>
      </c>
      <c r="AV192" s="13" t="s">
        <v>87</v>
      </c>
      <c r="AW192" s="13" t="s">
        <v>34</v>
      </c>
      <c r="AX192" s="13" t="s">
        <v>77</v>
      </c>
      <c r="AY192" s="210" t="s">
        <v>145</v>
      </c>
    </row>
    <row r="193" spans="1:65" s="13" customFormat="1">
      <c r="B193" s="199"/>
      <c r="C193" s="200"/>
      <c r="D193" s="201" t="s">
        <v>155</v>
      </c>
      <c r="E193" s="202" t="s">
        <v>1</v>
      </c>
      <c r="F193" s="203" t="s">
        <v>1397</v>
      </c>
      <c r="G193" s="200"/>
      <c r="H193" s="204">
        <v>6.82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155</v>
      </c>
      <c r="AU193" s="210" t="s">
        <v>87</v>
      </c>
      <c r="AV193" s="13" t="s">
        <v>87</v>
      </c>
      <c r="AW193" s="13" t="s">
        <v>34</v>
      </c>
      <c r="AX193" s="13" t="s">
        <v>77</v>
      </c>
      <c r="AY193" s="210" t="s">
        <v>145</v>
      </c>
    </row>
    <row r="194" spans="1:65" s="14" customFormat="1">
      <c r="B194" s="211"/>
      <c r="C194" s="212"/>
      <c r="D194" s="201" t="s">
        <v>155</v>
      </c>
      <c r="E194" s="213" t="s">
        <v>1</v>
      </c>
      <c r="F194" s="214" t="s">
        <v>173</v>
      </c>
      <c r="G194" s="212"/>
      <c r="H194" s="215">
        <v>19.22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155</v>
      </c>
      <c r="AU194" s="221" t="s">
        <v>87</v>
      </c>
      <c r="AV194" s="14" t="s">
        <v>153</v>
      </c>
      <c r="AW194" s="14" t="s">
        <v>34</v>
      </c>
      <c r="AX194" s="14" t="s">
        <v>85</v>
      </c>
      <c r="AY194" s="221" t="s">
        <v>145</v>
      </c>
    </row>
    <row r="195" spans="1:65" s="2" customFormat="1" ht="24.2" customHeight="1">
      <c r="A195" s="34"/>
      <c r="B195" s="35"/>
      <c r="C195" s="186" t="s">
        <v>349</v>
      </c>
      <c r="D195" s="186" t="s">
        <v>148</v>
      </c>
      <c r="E195" s="187" t="s">
        <v>1398</v>
      </c>
      <c r="F195" s="188" t="s">
        <v>1399</v>
      </c>
      <c r="G195" s="189" t="s">
        <v>159</v>
      </c>
      <c r="H195" s="190">
        <v>19.22</v>
      </c>
      <c r="I195" s="191"/>
      <c r="J195" s="192">
        <f>ROUND(I195*H195,2)</f>
        <v>0</v>
      </c>
      <c r="K195" s="188" t="s">
        <v>152</v>
      </c>
      <c r="L195" s="39"/>
      <c r="M195" s="193" t="s">
        <v>1</v>
      </c>
      <c r="N195" s="194" t="s">
        <v>42</v>
      </c>
      <c r="O195" s="71"/>
      <c r="P195" s="195">
        <f>O195*H195</f>
        <v>0</v>
      </c>
      <c r="Q195" s="195">
        <v>5.0000000000000002E-5</v>
      </c>
      <c r="R195" s="195">
        <f>Q195*H195</f>
        <v>9.6099999999999994E-4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237</v>
      </c>
      <c r="AT195" s="197" t="s">
        <v>148</v>
      </c>
      <c r="AU195" s="197" t="s">
        <v>87</v>
      </c>
      <c r="AY195" s="17" t="s">
        <v>145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85</v>
      </c>
      <c r="BK195" s="198">
        <f>ROUND(I195*H195,2)</f>
        <v>0</v>
      </c>
      <c r="BL195" s="17" t="s">
        <v>237</v>
      </c>
      <c r="BM195" s="197" t="s">
        <v>1400</v>
      </c>
    </row>
    <row r="196" spans="1:65" s="2" customFormat="1" ht="37.9" customHeight="1">
      <c r="A196" s="34"/>
      <c r="B196" s="35"/>
      <c r="C196" s="186" t="s">
        <v>353</v>
      </c>
      <c r="D196" s="186" t="s">
        <v>148</v>
      </c>
      <c r="E196" s="187" t="s">
        <v>1401</v>
      </c>
      <c r="F196" s="188" t="s">
        <v>1402</v>
      </c>
      <c r="G196" s="189" t="s">
        <v>159</v>
      </c>
      <c r="H196" s="190">
        <v>12.4</v>
      </c>
      <c r="I196" s="191"/>
      <c r="J196" s="192">
        <f>ROUND(I196*H196,2)</f>
        <v>0</v>
      </c>
      <c r="K196" s="188" t="s">
        <v>152</v>
      </c>
      <c r="L196" s="39"/>
      <c r="M196" s="193" t="s">
        <v>1</v>
      </c>
      <c r="N196" s="194" t="s">
        <v>42</v>
      </c>
      <c r="O196" s="71"/>
      <c r="P196" s="195">
        <f>O196*H196</f>
        <v>0</v>
      </c>
      <c r="Q196" s="195">
        <v>1.6500000000000001E-2</v>
      </c>
      <c r="R196" s="195">
        <f>Q196*H196</f>
        <v>0.2046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237</v>
      </c>
      <c r="AT196" s="197" t="s">
        <v>148</v>
      </c>
      <c r="AU196" s="197" t="s">
        <v>87</v>
      </c>
      <c r="AY196" s="17" t="s">
        <v>145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85</v>
      </c>
      <c r="BK196" s="198">
        <f>ROUND(I196*H196,2)</f>
        <v>0</v>
      </c>
      <c r="BL196" s="17" t="s">
        <v>237</v>
      </c>
      <c r="BM196" s="197" t="s">
        <v>1403</v>
      </c>
    </row>
    <row r="197" spans="1:65" s="13" customFormat="1">
      <c r="B197" s="199"/>
      <c r="C197" s="200"/>
      <c r="D197" s="201" t="s">
        <v>155</v>
      </c>
      <c r="E197" s="202" t="s">
        <v>1</v>
      </c>
      <c r="F197" s="203" t="s">
        <v>1396</v>
      </c>
      <c r="G197" s="200"/>
      <c r="H197" s="204">
        <v>12.4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155</v>
      </c>
      <c r="AU197" s="210" t="s">
        <v>87</v>
      </c>
      <c r="AV197" s="13" t="s">
        <v>87</v>
      </c>
      <c r="AW197" s="13" t="s">
        <v>34</v>
      </c>
      <c r="AX197" s="13" t="s">
        <v>85</v>
      </c>
      <c r="AY197" s="210" t="s">
        <v>145</v>
      </c>
    </row>
    <row r="198" spans="1:65" s="2" customFormat="1" ht="24.2" customHeight="1">
      <c r="A198" s="34"/>
      <c r="B198" s="35"/>
      <c r="C198" s="186" t="s">
        <v>358</v>
      </c>
      <c r="D198" s="186" t="s">
        <v>148</v>
      </c>
      <c r="E198" s="187" t="s">
        <v>1404</v>
      </c>
      <c r="F198" s="188" t="s">
        <v>1405</v>
      </c>
      <c r="G198" s="189" t="s">
        <v>159</v>
      </c>
      <c r="H198" s="190">
        <v>6.82</v>
      </c>
      <c r="I198" s="191"/>
      <c r="J198" s="192">
        <f>ROUND(I198*H198,2)</f>
        <v>0</v>
      </c>
      <c r="K198" s="188" t="s">
        <v>152</v>
      </c>
      <c r="L198" s="39"/>
      <c r="M198" s="193" t="s">
        <v>1</v>
      </c>
      <c r="N198" s="194" t="s">
        <v>42</v>
      </c>
      <c r="O198" s="71"/>
      <c r="P198" s="195">
        <f>O198*H198</f>
        <v>0</v>
      </c>
      <c r="Q198" s="195">
        <v>7.1999999999999998E-3</v>
      </c>
      <c r="R198" s="195">
        <f>Q198*H198</f>
        <v>4.9104000000000002E-2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237</v>
      </c>
      <c r="AT198" s="197" t="s">
        <v>148</v>
      </c>
      <c r="AU198" s="197" t="s">
        <v>87</v>
      </c>
      <c r="AY198" s="17" t="s">
        <v>145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85</v>
      </c>
      <c r="BK198" s="198">
        <f>ROUND(I198*H198,2)</f>
        <v>0</v>
      </c>
      <c r="BL198" s="17" t="s">
        <v>237</v>
      </c>
      <c r="BM198" s="197" t="s">
        <v>1406</v>
      </c>
    </row>
    <row r="199" spans="1:65" s="13" customFormat="1">
      <c r="B199" s="199"/>
      <c r="C199" s="200"/>
      <c r="D199" s="201" t="s">
        <v>155</v>
      </c>
      <c r="E199" s="202" t="s">
        <v>1</v>
      </c>
      <c r="F199" s="203" t="s">
        <v>1397</v>
      </c>
      <c r="G199" s="200"/>
      <c r="H199" s="204">
        <v>6.82</v>
      </c>
      <c r="I199" s="205"/>
      <c r="J199" s="200"/>
      <c r="K199" s="200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155</v>
      </c>
      <c r="AU199" s="210" t="s">
        <v>87</v>
      </c>
      <c r="AV199" s="13" t="s">
        <v>87</v>
      </c>
      <c r="AW199" s="13" t="s">
        <v>34</v>
      </c>
      <c r="AX199" s="13" t="s">
        <v>85</v>
      </c>
      <c r="AY199" s="210" t="s">
        <v>145</v>
      </c>
    </row>
    <row r="200" spans="1:65" s="2" customFormat="1" ht="16.5" customHeight="1">
      <c r="A200" s="34"/>
      <c r="B200" s="35"/>
      <c r="C200" s="186" t="s">
        <v>362</v>
      </c>
      <c r="D200" s="186" t="s">
        <v>148</v>
      </c>
      <c r="E200" s="187" t="s">
        <v>1407</v>
      </c>
      <c r="F200" s="188" t="s">
        <v>1408</v>
      </c>
      <c r="G200" s="189" t="s">
        <v>183</v>
      </c>
      <c r="H200" s="190">
        <v>34.1</v>
      </c>
      <c r="I200" s="191"/>
      <c r="J200" s="192">
        <f>ROUND(I200*H200,2)</f>
        <v>0</v>
      </c>
      <c r="K200" s="188" t="s">
        <v>152</v>
      </c>
      <c r="L200" s="39"/>
      <c r="M200" s="193" t="s">
        <v>1</v>
      </c>
      <c r="N200" s="194" t="s">
        <v>42</v>
      </c>
      <c r="O200" s="71"/>
      <c r="P200" s="195">
        <f>O200*H200</f>
        <v>0</v>
      </c>
      <c r="Q200" s="195">
        <v>1.1999999999999999E-3</v>
      </c>
      <c r="R200" s="195">
        <f>Q200*H200</f>
        <v>4.0919999999999998E-2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237</v>
      </c>
      <c r="AT200" s="197" t="s">
        <v>148</v>
      </c>
      <c r="AU200" s="197" t="s">
        <v>87</v>
      </c>
      <c r="AY200" s="17" t="s">
        <v>145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85</v>
      </c>
      <c r="BK200" s="198">
        <f>ROUND(I200*H200,2)</f>
        <v>0</v>
      </c>
      <c r="BL200" s="17" t="s">
        <v>237</v>
      </c>
      <c r="BM200" s="197" t="s">
        <v>1409</v>
      </c>
    </row>
    <row r="201" spans="1:65" s="2" customFormat="1" ht="24.2" customHeight="1">
      <c r="A201" s="34"/>
      <c r="B201" s="35"/>
      <c r="C201" s="186" t="s">
        <v>366</v>
      </c>
      <c r="D201" s="186" t="s">
        <v>148</v>
      </c>
      <c r="E201" s="187" t="s">
        <v>1410</v>
      </c>
      <c r="F201" s="188" t="s">
        <v>1411</v>
      </c>
      <c r="G201" s="189" t="s">
        <v>183</v>
      </c>
      <c r="H201" s="190">
        <v>31</v>
      </c>
      <c r="I201" s="191"/>
      <c r="J201" s="192">
        <f>ROUND(I201*H201,2)</f>
        <v>0</v>
      </c>
      <c r="K201" s="188" t="s">
        <v>152</v>
      </c>
      <c r="L201" s="39"/>
      <c r="M201" s="193" t="s">
        <v>1</v>
      </c>
      <c r="N201" s="194" t="s">
        <v>42</v>
      </c>
      <c r="O201" s="71"/>
      <c r="P201" s="195">
        <f>O201*H201</f>
        <v>0</v>
      </c>
      <c r="Q201" s="195">
        <v>1.6000000000000001E-4</v>
      </c>
      <c r="R201" s="195">
        <f>Q201*H201</f>
        <v>4.96E-3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237</v>
      </c>
      <c r="AT201" s="197" t="s">
        <v>148</v>
      </c>
      <c r="AU201" s="197" t="s">
        <v>87</v>
      </c>
      <c r="AY201" s="17" t="s">
        <v>145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85</v>
      </c>
      <c r="BK201" s="198">
        <f>ROUND(I201*H201,2)</f>
        <v>0</v>
      </c>
      <c r="BL201" s="17" t="s">
        <v>237</v>
      </c>
      <c r="BM201" s="197" t="s">
        <v>1412</v>
      </c>
    </row>
    <row r="202" spans="1:65" s="13" customFormat="1">
      <c r="B202" s="199"/>
      <c r="C202" s="200"/>
      <c r="D202" s="201" t="s">
        <v>155</v>
      </c>
      <c r="E202" s="202" t="s">
        <v>1</v>
      </c>
      <c r="F202" s="203" t="s">
        <v>1384</v>
      </c>
      <c r="G202" s="200"/>
      <c r="H202" s="204">
        <v>31</v>
      </c>
      <c r="I202" s="205"/>
      <c r="J202" s="200"/>
      <c r="K202" s="200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155</v>
      </c>
      <c r="AU202" s="210" t="s">
        <v>87</v>
      </c>
      <c r="AV202" s="13" t="s">
        <v>87</v>
      </c>
      <c r="AW202" s="13" t="s">
        <v>34</v>
      </c>
      <c r="AX202" s="13" t="s">
        <v>85</v>
      </c>
      <c r="AY202" s="210" t="s">
        <v>145</v>
      </c>
    </row>
    <row r="203" spans="1:65" s="2" customFormat="1" ht="24.2" customHeight="1">
      <c r="A203" s="34"/>
      <c r="B203" s="35"/>
      <c r="C203" s="233" t="s">
        <v>370</v>
      </c>
      <c r="D203" s="233" t="s">
        <v>255</v>
      </c>
      <c r="E203" s="234" t="s">
        <v>1066</v>
      </c>
      <c r="F203" s="235" t="s">
        <v>1067</v>
      </c>
      <c r="G203" s="236" t="s">
        <v>159</v>
      </c>
      <c r="H203" s="237">
        <v>14.26</v>
      </c>
      <c r="I203" s="238"/>
      <c r="J203" s="239">
        <f>ROUND(I203*H203,2)</f>
        <v>0</v>
      </c>
      <c r="K203" s="235" t="s">
        <v>152</v>
      </c>
      <c r="L203" s="240"/>
      <c r="M203" s="241" t="s">
        <v>1</v>
      </c>
      <c r="N203" s="242" t="s">
        <v>42</v>
      </c>
      <c r="O203" s="71"/>
      <c r="P203" s="195">
        <f>O203*H203</f>
        <v>0</v>
      </c>
      <c r="Q203" s="195">
        <v>2.5999999999999999E-3</v>
      </c>
      <c r="R203" s="195">
        <f>Q203*H203</f>
        <v>3.7075999999999998E-2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313</v>
      </c>
      <c r="AT203" s="197" t="s">
        <v>255</v>
      </c>
      <c r="AU203" s="197" t="s">
        <v>87</v>
      </c>
      <c r="AY203" s="17" t="s">
        <v>145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85</v>
      </c>
      <c r="BK203" s="198">
        <f>ROUND(I203*H203,2)</f>
        <v>0</v>
      </c>
      <c r="BL203" s="17" t="s">
        <v>237</v>
      </c>
      <c r="BM203" s="197" t="s">
        <v>1413</v>
      </c>
    </row>
    <row r="204" spans="1:65" s="2" customFormat="1" ht="19.5">
      <c r="A204" s="34"/>
      <c r="B204" s="35"/>
      <c r="C204" s="36"/>
      <c r="D204" s="201" t="s">
        <v>259</v>
      </c>
      <c r="E204" s="36"/>
      <c r="F204" s="243" t="s">
        <v>1069</v>
      </c>
      <c r="G204" s="36"/>
      <c r="H204" s="36"/>
      <c r="I204" s="244"/>
      <c r="J204" s="36"/>
      <c r="K204" s="36"/>
      <c r="L204" s="39"/>
      <c r="M204" s="245"/>
      <c r="N204" s="246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259</v>
      </c>
      <c r="AU204" s="17" t="s">
        <v>87</v>
      </c>
    </row>
    <row r="205" spans="1:65" s="13" customFormat="1">
      <c r="B205" s="199"/>
      <c r="C205" s="200"/>
      <c r="D205" s="201" t="s">
        <v>155</v>
      </c>
      <c r="E205" s="202" t="s">
        <v>1</v>
      </c>
      <c r="F205" s="203" t="s">
        <v>1414</v>
      </c>
      <c r="G205" s="200"/>
      <c r="H205" s="204">
        <v>12.4</v>
      </c>
      <c r="I205" s="205"/>
      <c r="J205" s="200"/>
      <c r="K205" s="200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155</v>
      </c>
      <c r="AU205" s="210" t="s">
        <v>87</v>
      </c>
      <c r="AV205" s="13" t="s">
        <v>87</v>
      </c>
      <c r="AW205" s="13" t="s">
        <v>34</v>
      </c>
      <c r="AX205" s="13" t="s">
        <v>85</v>
      </c>
      <c r="AY205" s="210" t="s">
        <v>145</v>
      </c>
    </row>
    <row r="206" spans="1:65" s="13" customFormat="1">
      <c r="B206" s="199"/>
      <c r="C206" s="200"/>
      <c r="D206" s="201" t="s">
        <v>155</v>
      </c>
      <c r="E206" s="200"/>
      <c r="F206" s="203" t="s">
        <v>1415</v>
      </c>
      <c r="G206" s="200"/>
      <c r="H206" s="204">
        <v>14.26</v>
      </c>
      <c r="I206" s="205"/>
      <c r="J206" s="200"/>
      <c r="K206" s="200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155</v>
      </c>
      <c r="AU206" s="210" t="s">
        <v>87</v>
      </c>
      <c r="AV206" s="13" t="s">
        <v>87</v>
      </c>
      <c r="AW206" s="13" t="s">
        <v>4</v>
      </c>
      <c r="AX206" s="13" t="s">
        <v>85</v>
      </c>
      <c r="AY206" s="210" t="s">
        <v>145</v>
      </c>
    </row>
    <row r="207" spans="1:65" s="2" customFormat="1" ht="16.5" customHeight="1">
      <c r="A207" s="34"/>
      <c r="B207" s="35"/>
      <c r="C207" s="186" t="s">
        <v>375</v>
      </c>
      <c r="D207" s="186" t="s">
        <v>148</v>
      </c>
      <c r="E207" s="187" t="s">
        <v>1416</v>
      </c>
      <c r="F207" s="188" t="s">
        <v>1417</v>
      </c>
      <c r="G207" s="189" t="s">
        <v>183</v>
      </c>
      <c r="H207" s="190">
        <v>34.1</v>
      </c>
      <c r="I207" s="191"/>
      <c r="J207" s="192">
        <f>ROUND(I207*H207,2)</f>
        <v>0</v>
      </c>
      <c r="K207" s="188" t="s">
        <v>152</v>
      </c>
      <c r="L207" s="39"/>
      <c r="M207" s="193" t="s">
        <v>1</v>
      </c>
      <c r="N207" s="194" t="s">
        <v>42</v>
      </c>
      <c r="O207" s="71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237</v>
      </c>
      <c r="AT207" s="197" t="s">
        <v>148</v>
      </c>
      <c r="AU207" s="197" t="s">
        <v>87</v>
      </c>
      <c r="AY207" s="17" t="s">
        <v>145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85</v>
      </c>
      <c r="BK207" s="198">
        <f>ROUND(I207*H207,2)</f>
        <v>0</v>
      </c>
      <c r="BL207" s="17" t="s">
        <v>237</v>
      </c>
      <c r="BM207" s="197" t="s">
        <v>1418</v>
      </c>
    </row>
    <row r="208" spans="1:65" s="2" customFormat="1" ht="16.5" customHeight="1">
      <c r="A208" s="34"/>
      <c r="B208" s="35"/>
      <c r="C208" s="233" t="s">
        <v>379</v>
      </c>
      <c r="D208" s="233" t="s">
        <v>255</v>
      </c>
      <c r="E208" s="234" t="s">
        <v>1419</v>
      </c>
      <c r="F208" s="235" t="s">
        <v>1420</v>
      </c>
      <c r="G208" s="236" t="s">
        <v>183</v>
      </c>
      <c r="H208" s="237">
        <v>37.51</v>
      </c>
      <c r="I208" s="238"/>
      <c r="J208" s="239">
        <f>ROUND(I208*H208,2)</f>
        <v>0</v>
      </c>
      <c r="K208" s="235" t="s">
        <v>152</v>
      </c>
      <c r="L208" s="240"/>
      <c r="M208" s="241" t="s">
        <v>1</v>
      </c>
      <c r="N208" s="242" t="s">
        <v>42</v>
      </c>
      <c r="O208" s="71"/>
      <c r="P208" s="195">
        <f>O208*H208</f>
        <v>0</v>
      </c>
      <c r="Q208" s="195">
        <v>2.5000000000000001E-4</v>
      </c>
      <c r="R208" s="195">
        <f>Q208*H208</f>
        <v>9.3775000000000004E-3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313</v>
      </c>
      <c r="AT208" s="197" t="s">
        <v>255</v>
      </c>
      <c r="AU208" s="197" t="s">
        <v>87</v>
      </c>
      <c r="AY208" s="17" t="s">
        <v>145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85</v>
      </c>
      <c r="BK208" s="198">
        <f>ROUND(I208*H208,2)</f>
        <v>0</v>
      </c>
      <c r="BL208" s="17" t="s">
        <v>237</v>
      </c>
      <c r="BM208" s="197" t="s">
        <v>1421</v>
      </c>
    </row>
    <row r="209" spans="1:65" s="13" customFormat="1">
      <c r="B209" s="199"/>
      <c r="C209" s="200"/>
      <c r="D209" s="201" t="s">
        <v>155</v>
      </c>
      <c r="E209" s="200"/>
      <c r="F209" s="203" t="s">
        <v>1422</v>
      </c>
      <c r="G209" s="200"/>
      <c r="H209" s="204">
        <v>37.51</v>
      </c>
      <c r="I209" s="205"/>
      <c r="J209" s="200"/>
      <c r="K209" s="200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155</v>
      </c>
      <c r="AU209" s="210" t="s">
        <v>87</v>
      </c>
      <c r="AV209" s="13" t="s">
        <v>87</v>
      </c>
      <c r="AW209" s="13" t="s">
        <v>4</v>
      </c>
      <c r="AX209" s="13" t="s">
        <v>85</v>
      </c>
      <c r="AY209" s="210" t="s">
        <v>145</v>
      </c>
    </row>
    <row r="210" spans="1:65" s="2" customFormat="1" ht="24.2" customHeight="1">
      <c r="A210" s="34"/>
      <c r="B210" s="35"/>
      <c r="C210" s="186" t="s">
        <v>383</v>
      </c>
      <c r="D210" s="186" t="s">
        <v>148</v>
      </c>
      <c r="E210" s="187" t="s">
        <v>1423</v>
      </c>
      <c r="F210" s="188" t="s">
        <v>1424</v>
      </c>
      <c r="G210" s="189" t="s">
        <v>183</v>
      </c>
      <c r="H210" s="190">
        <v>34.1</v>
      </c>
      <c r="I210" s="191"/>
      <c r="J210" s="192">
        <f>ROUND(I210*H210,2)</f>
        <v>0</v>
      </c>
      <c r="K210" s="188" t="s">
        <v>152</v>
      </c>
      <c r="L210" s="39"/>
      <c r="M210" s="193" t="s">
        <v>1</v>
      </c>
      <c r="N210" s="194" t="s">
        <v>42</v>
      </c>
      <c r="O210" s="71"/>
      <c r="P210" s="195">
        <f>O210*H210</f>
        <v>0</v>
      </c>
      <c r="Q210" s="195">
        <v>8.0000000000000007E-5</v>
      </c>
      <c r="R210" s="195">
        <f>Q210*H210</f>
        <v>2.7280000000000004E-3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237</v>
      </c>
      <c r="AT210" s="197" t="s">
        <v>148</v>
      </c>
      <c r="AU210" s="197" t="s">
        <v>87</v>
      </c>
      <c r="AY210" s="17" t="s">
        <v>145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7" t="s">
        <v>85</v>
      </c>
      <c r="BK210" s="198">
        <f>ROUND(I210*H210,2)</f>
        <v>0</v>
      </c>
      <c r="BL210" s="17" t="s">
        <v>237</v>
      </c>
      <c r="BM210" s="197" t="s">
        <v>1425</v>
      </c>
    </row>
    <row r="211" spans="1:65" s="13" customFormat="1">
      <c r="B211" s="199"/>
      <c r="C211" s="200"/>
      <c r="D211" s="201" t="s">
        <v>155</v>
      </c>
      <c r="E211" s="202" t="s">
        <v>1</v>
      </c>
      <c r="F211" s="203" t="s">
        <v>1385</v>
      </c>
      <c r="G211" s="200"/>
      <c r="H211" s="204">
        <v>34.1</v>
      </c>
      <c r="I211" s="205"/>
      <c r="J211" s="200"/>
      <c r="K211" s="200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155</v>
      </c>
      <c r="AU211" s="210" t="s">
        <v>87</v>
      </c>
      <c r="AV211" s="13" t="s">
        <v>87</v>
      </c>
      <c r="AW211" s="13" t="s">
        <v>34</v>
      </c>
      <c r="AX211" s="13" t="s">
        <v>85</v>
      </c>
      <c r="AY211" s="210" t="s">
        <v>145</v>
      </c>
    </row>
    <row r="212" spans="1:65" s="2" customFormat="1" ht="24.2" customHeight="1">
      <c r="A212" s="34"/>
      <c r="B212" s="35"/>
      <c r="C212" s="233" t="s">
        <v>389</v>
      </c>
      <c r="D212" s="233" t="s">
        <v>255</v>
      </c>
      <c r="E212" s="234" t="s">
        <v>1066</v>
      </c>
      <c r="F212" s="235" t="s">
        <v>1067</v>
      </c>
      <c r="G212" s="236" t="s">
        <v>159</v>
      </c>
      <c r="H212" s="237">
        <v>7.843</v>
      </c>
      <c r="I212" s="238"/>
      <c r="J212" s="239">
        <f>ROUND(I212*H212,2)</f>
        <v>0</v>
      </c>
      <c r="K212" s="235" t="s">
        <v>152</v>
      </c>
      <c r="L212" s="240"/>
      <c r="M212" s="241" t="s">
        <v>1</v>
      </c>
      <c r="N212" s="242" t="s">
        <v>42</v>
      </c>
      <c r="O212" s="71"/>
      <c r="P212" s="195">
        <f>O212*H212</f>
        <v>0</v>
      </c>
      <c r="Q212" s="195">
        <v>2.5999999999999999E-3</v>
      </c>
      <c r="R212" s="195">
        <f>Q212*H212</f>
        <v>2.0391799999999998E-2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313</v>
      </c>
      <c r="AT212" s="197" t="s">
        <v>255</v>
      </c>
      <c r="AU212" s="197" t="s">
        <v>87</v>
      </c>
      <c r="AY212" s="17" t="s">
        <v>145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85</v>
      </c>
      <c r="BK212" s="198">
        <f>ROUND(I212*H212,2)</f>
        <v>0</v>
      </c>
      <c r="BL212" s="17" t="s">
        <v>237</v>
      </c>
      <c r="BM212" s="197" t="s">
        <v>1426</v>
      </c>
    </row>
    <row r="213" spans="1:65" s="2" customFormat="1" ht="19.5">
      <c r="A213" s="34"/>
      <c r="B213" s="35"/>
      <c r="C213" s="36"/>
      <c r="D213" s="201" t="s">
        <v>259</v>
      </c>
      <c r="E213" s="36"/>
      <c r="F213" s="243" t="s">
        <v>1069</v>
      </c>
      <c r="G213" s="36"/>
      <c r="H213" s="36"/>
      <c r="I213" s="244"/>
      <c r="J213" s="36"/>
      <c r="K213" s="36"/>
      <c r="L213" s="39"/>
      <c r="M213" s="245"/>
      <c r="N213" s="246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259</v>
      </c>
      <c r="AU213" s="17" t="s">
        <v>87</v>
      </c>
    </row>
    <row r="214" spans="1:65" s="13" customFormat="1">
      <c r="B214" s="199"/>
      <c r="C214" s="200"/>
      <c r="D214" s="201" t="s">
        <v>155</v>
      </c>
      <c r="E214" s="202" t="s">
        <v>1</v>
      </c>
      <c r="F214" s="203" t="s">
        <v>1427</v>
      </c>
      <c r="G214" s="200"/>
      <c r="H214" s="204">
        <v>6.82</v>
      </c>
      <c r="I214" s="205"/>
      <c r="J214" s="200"/>
      <c r="K214" s="200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155</v>
      </c>
      <c r="AU214" s="210" t="s">
        <v>87</v>
      </c>
      <c r="AV214" s="13" t="s">
        <v>87</v>
      </c>
      <c r="AW214" s="13" t="s">
        <v>34</v>
      </c>
      <c r="AX214" s="13" t="s">
        <v>85</v>
      </c>
      <c r="AY214" s="210" t="s">
        <v>145</v>
      </c>
    </row>
    <row r="215" spans="1:65" s="13" customFormat="1">
      <c r="B215" s="199"/>
      <c r="C215" s="200"/>
      <c r="D215" s="201" t="s">
        <v>155</v>
      </c>
      <c r="E215" s="200"/>
      <c r="F215" s="203" t="s">
        <v>1428</v>
      </c>
      <c r="G215" s="200"/>
      <c r="H215" s="204">
        <v>7.843</v>
      </c>
      <c r="I215" s="205"/>
      <c r="J215" s="200"/>
      <c r="K215" s="200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155</v>
      </c>
      <c r="AU215" s="210" t="s">
        <v>87</v>
      </c>
      <c r="AV215" s="13" t="s">
        <v>87</v>
      </c>
      <c r="AW215" s="13" t="s">
        <v>4</v>
      </c>
      <c r="AX215" s="13" t="s">
        <v>85</v>
      </c>
      <c r="AY215" s="210" t="s">
        <v>145</v>
      </c>
    </row>
    <row r="216" spans="1:65" s="2" customFormat="1" ht="16.5" customHeight="1">
      <c r="A216" s="34"/>
      <c r="B216" s="35"/>
      <c r="C216" s="186" t="s">
        <v>393</v>
      </c>
      <c r="D216" s="186" t="s">
        <v>148</v>
      </c>
      <c r="E216" s="187" t="s">
        <v>1429</v>
      </c>
      <c r="F216" s="188" t="s">
        <v>1430</v>
      </c>
      <c r="G216" s="189" t="s">
        <v>183</v>
      </c>
      <c r="H216" s="190">
        <v>65.099999999999994</v>
      </c>
      <c r="I216" s="191"/>
      <c r="J216" s="192">
        <f>ROUND(I216*H216,2)</f>
        <v>0</v>
      </c>
      <c r="K216" s="188" t="s">
        <v>152</v>
      </c>
      <c r="L216" s="39"/>
      <c r="M216" s="193" t="s">
        <v>1</v>
      </c>
      <c r="N216" s="194" t="s">
        <v>42</v>
      </c>
      <c r="O216" s="7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237</v>
      </c>
      <c r="AT216" s="197" t="s">
        <v>148</v>
      </c>
      <c r="AU216" s="197" t="s">
        <v>87</v>
      </c>
      <c r="AY216" s="17" t="s">
        <v>145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85</v>
      </c>
      <c r="BK216" s="198">
        <f>ROUND(I216*H216,2)</f>
        <v>0</v>
      </c>
      <c r="BL216" s="17" t="s">
        <v>237</v>
      </c>
      <c r="BM216" s="197" t="s">
        <v>1431</v>
      </c>
    </row>
    <row r="217" spans="1:65" s="13" customFormat="1">
      <c r="B217" s="199"/>
      <c r="C217" s="200"/>
      <c r="D217" s="201" t="s">
        <v>155</v>
      </c>
      <c r="E217" s="202" t="s">
        <v>1</v>
      </c>
      <c r="F217" s="203" t="s">
        <v>1432</v>
      </c>
      <c r="G217" s="200"/>
      <c r="H217" s="204">
        <v>65.099999999999994</v>
      </c>
      <c r="I217" s="205"/>
      <c r="J217" s="200"/>
      <c r="K217" s="200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155</v>
      </c>
      <c r="AU217" s="210" t="s">
        <v>87</v>
      </c>
      <c r="AV217" s="13" t="s">
        <v>87</v>
      </c>
      <c r="AW217" s="13" t="s">
        <v>34</v>
      </c>
      <c r="AX217" s="13" t="s">
        <v>85</v>
      </c>
      <c r="AY217" s="210" t="s">
        <v>145</v>
      </c>
    </row>
    <row r="218" spans="1:65" s="2" customFormat="1" ht="24.2" customHeight="1">
      <c r="A218" s="34"/>
      <c r="B218" s="35"/>
      <c r="C218" s="186" t="s">
        <v>398</v>
      </c>
      <c r="D218" s="186" t="s">
        <v>148</v>
      </c>
      <c r="E218" s="187" t="s">
        <v>1073</v>
      </c>
      <c r="F218" s="188" t="s">
        <v>1074</v>
      </c>
      <c r="G218" s="189" t="s">
        <v>183</v>
      </c>
      <c r="H218" s="190">
        <v>65.099999999999994</v>
      </c>
      <c r="I218" s="191"/>
      <c r="J218" s="192">
        <f>ROUND(I218*H218,2)</f>
        <v>0</v>
      </c>
      <c r="K218" s="188" t="s">
        <v>152</v>
      </c>
      <c r="L218" s="39"/>
      <c r="M218" s="193" t="s">
        <v>1</v>
      </c>
      <c r="N218" s="194" t="s">
        <v>42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237</v>
      </c>
      <c r="AT218" s="197" t="s">
        <v>148</v>
      </c>
      <c r="AU218" s="197" t="s">
        <v>87</v>
      </c>
      <c r="AY218" s="17" t="s">
        <v>145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85</v>
      </c>
      <c r="BK218" s="198">
        <f>ROUND(I218*H218,2)</f>
        <v>0</v>
      </c>
      <c r="BL218" s="17" t="s">
        <v>237</v>
      </c>
      <c r="BM218" s="197" t="s">
        <v>1433</v>
      </c>
    </row>
    <row r="219" spans="1:65" s="2" customFormat="1" ht="21.75" customHeight="1">
      <c r="A219" s="34"/>
      <c r="B219" s="35"/>
      <c r="C219" s="186" t="s">
        <v>402</v>
      </c>
      <c r="D219" s="186" t="s">
        <v>148</v>
      </c>
      <c r="E219" s="187" t="s">
        <v>1078</v>
      </c>
      <c r="F219" s="188" t="s">
        <v>1079</v>
      </c>
      <c r="G219" s="189" t="s">
        <v>183</v>
      </c>
      <c r="H219" s="190">
        <v>22.5</v>
      </c>
      <c r="I219" s="191"/>
      <c r="J219" s="192">
        <f>ROUND(I219*H219,2)</f>
        <v>0</v>
      </c>
      <c r="K219" s="188" t="s">
        <v>152</v>
      </c>
      <c r="L219" s="39"/>
      <c r="M219" s="193" t="s">
        <v>1</v>
      </c>
      <c r="N219" s="194" t="s">
        <v>42</v>
      </c>
      <c r="O219" s="71"/>
      <c r="P219" s="195">
        <f>O219*H219</f>
        <v>0</v>
      </c>
      <c r="Q219" s="195">
        <v>0</v>
      </c>
      <c r="R219" s="195">
        <f>Q219*H219</f>
        <v>0</v>
      </c>
      <c r="S219" s="195">
        <v>2.9999999999999997E-4</v>
      </c>
      <c r="T219" s="196">
        <f>S219*H219</f>
        <v>6.7499999999999991E-3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237</v>
      </c>
      <c r="AT219" s="197" t="s">
        <v>148</v>
      </c>
      <c r="AU219" s="197" t="s">
        <v>87</v>
      </c>
      <c r="AY219" s="17" t="s">
        <v>145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7" t="s">
        <v>85</v>
      </c>
      <c r="BK219" s="198">
        <f>ROUND(I219*H219,2)</f>
        <v>0</v>
      </c>
      <c r="BL219" s="17" t="s">
        <v>237</v>
      </c>
      <c r="BM219" s="197" t="s">
        <v>1080</v>
      </c>
    </row>
    <row r="220" spans="1:65" s="13" customFormat="1">
      <c r="B220" s="199"/>
      <c r="C220" s="200"/>
      <c r="D220" s="201" t="s">
        <v>155</v>
      </c>
      <c r="E220" s="202" t="s">
        <v>1</v>
      </c>
      <c r="F220" s="203" t="s">
        <v>1434</v>
      </c>
      <c r="G220" s="200"/>
      <c r="H220" s="204">
        <v>22.5</v>
      </c>
      <c r="I220" s="205"/>
      <c r="J220" s="200"/>
      <c r="K220" s="200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155</v>
      </c>
      <c r="AU220" s="210" t="s">
        <v>87</v>
      </c>
      <c r="AV220" s="13" t="s">
        <v>87</v>
      </c>
      <c r="AW220" s="13" t="s">
        <v>34</v>
      </c>
      <c r="AX220" s="13" t="s">
        <v>85</v>
      </c>
      <c r="AY220" s="210" t="s">
        <v>145</v>
      </c>
    </row>
    <row r="221" spans="1:65" s="2" customFormat="1" ht="16.5" customHeight="1">
      <c r="A221" s="34"/>
      <c r="B221" s="35"/>
      <c r="C221" s="186" t="s">
        <v>407</v>
      </c>
      <c r="D221" s="186" t="s">
        <v>148</v>
      </c>
      <c r="E221" s="187" t="s">
        <v>1435</v>
      </c>
      <c r="F221" s="188" t="s">
        <v>1436</v>
      </c>
      <c r="G221" s="189" t="s">
        <v>183</v>
      </c>
      <c r="H221" s="190">
        <v>22.5</v>
      </c>
      <c r="I221" s="191"/>
      <c r="J221" s="192">
        <f>ROUND(I221*H221,2)</f>
        <v>0</v>
      </c>
      <c r="K221" s="188" t="s">
        <v>152</v>
      </c>
      <c r="L221" s="39"/>
      <c r="M221" s="193" t="s">
        <v>1</v>
      </c>
      <c r="N221" s="194" t="s">
        <v>42</v>
      </c>
      <c r="O221" s="71"/>
      <c r="P221" s="195">
        <f>O221*H221</f>
        <v>0</v>
      </c>
      <c r="Q221" s="195">
        <v>1.0000000000000001E-5</v>
      </c>
      <c r="R221" s="195">
        <f>Q221*H221</f>
        <v>2.2500000000000002E-4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237</v>
      </c>
      <c r="AT221" s="197" t="s">
        <v>148</v>
      </c>
      <c r="AU221" s="197" t="s">
        <v>87</v>
      </c>
      <c r="AY221" s="17" t="s">
        <v>145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85</v>
      </c>
      <c r="BK221" s="198">
        <f>ROUND(I221*H221,2)</f>
        <v>0</v>
      </c>
      <c r="BL221" s="17" t="s">
        <v>237</v>
      </c>
      <c r="BM221" s="197" t="s">
        <v>1437</v>
      </c>
    </row>
    <row r="222" spans="1:65" s="2" customFormat="1" ht="21.75" customHeight="1">
      <c r="A222" s="34"/>
      <c r="B222" s="35"/>
      <c r="C222" s="233" t="s">
        <v>412</v>
      </c>
      <c r="D222" s="233" t="s">
        <v>255</v>
      </c>
      <c r="E222" s="234" t="s">
        <v>1089</v>
      </c>
      <c r="F222" s="235" t="s">
        <v>1090</v>
      </c>
      <c r="G222" s="236" t="s">
        <v>183</v>
      </c>
      <c r="H222" s="237">
        <v>25.875</v>
      </c>
      <c r="I222" s="238"/>
      <c r="J222" s="239">
        <f>ROUND(I222*H222,2)</f>
        <v>0</v>
      </c>
      <c r="K222" s="235" t="s">
        <v>152</v>
      </c>
      <c r="L222" s="240"/>
      <c r="M222" s="241" t="s">
        <v>1</v>
      </c>
      <c r="N222" s="242" t="s">
        <v>42</v>
      </c>
      <c r="O222" s="71"/>
      <c r="P222" s="195">
        <f>O222*H222</f>
        <v>0</v>
      </c>
      <c r="Q222" s="195">
        <v>2.0000000000000001E-4</v>
      </c>
      <c r="R222" s="195">
        <f>Q222*H222</f>
        <v>5.1749999999999999E-3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313</v>
      </c>
      <c r="AT222" s="197" t="s">
        <v>255</v>
      </c>
      <c r="AU222" s="197" t="s">
        <v>87</v>
      </c>
      <c r="AY222" s="17" t="s">
        <v>145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85</v>
      </c>
      <c r="BK222" s="198">
        <f>ROUND(I222*H222,2)</f>
        <v>0</v>
      </c>
      <c r="BL222" s="17" t="s">
        <v>237</v>
      </c>
      <c r="BM222" s="197" t="s">
        <v>1091</v>
      </c>
    </row>
    <row r="223" spans="1:65" s="2" customFormat="1" ht="19.5">
      <c r="A223" s="34"/>
      <c r="B223" s="35"/>
      <c r="C223" s="36"/>
      <c r="D223" s="201" t="s">
        <v>259</v>
      </c>
      <c r="E223" s="36"/>
      <c r="F223" s="243" t="s">
        <v>1092</v>
      </c>
      <c r="G223" s="36"/>
      <c r="H223" s="36"/>
      <c r="I223" s="244"/>
      <c r="J223" s="36"/>
      <c r="K223" s="36"/>
      <c r="L223" s="39"/>
      <c r="M223" s="245"/>
      <c r="N223" s="246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259</v>
      </c>
      <c r="AU223" s="17" t="s">
        <v>87</v>
      </c>
    </row>
    <row r="224" spans="1:65" s="13" customFormat="1">
      <c r="B224" s="199"/>
      <c r="C224" s="200"/>
      <c r="D224" s="201" t="s">
        <v>155</v>
      </c>
      <c r="E224" s="200"/>
      <c r="F224" s="203" t="s">
        <v>1438</v>
      </c>
      <c r="G224" s="200"/>
      <c r="H224" s="204">
        <v>25.875</v>
      </c>
      <c r="I224" s="205"/>
      <c r="J224" s="200"/>
      <c r="K224" s="200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155</v>
      </c>
      <c r="AU224" s="210" t="s">
        <v>87</v>
      </c>
      <c r="AV224" s="13" t="s">
        <v>87</v>
      </c>
      <c r="AW224" s="13" t="s">
        <v>4</v>
      </c>
      <c r="AX224" s="13" t="s">
        <v>85</v>
      </c>
      <c r="AY224" s="210" t="s">
        <v>145</v>
      </c>
    </row>
    <row r="225" spans="1:65" s="2" customFormat="1" ht="24.2" customHeight="1">
      <c r="A225" s="34"/>
      <c r="B225" s="35"/>
      <c r="C225" s="186" t="s">
        <v>417</v>
      </c>
      <c r="D225" s="186" t="s">
        <v>148</v>
      </c>
      <c r="E225" s="187" t="s">
        <v>1095</v>
      </c>
      <c r="F225" s="188" t="s">
        <v>1096</v>
      </c>
      <c r="G225" s="189" t="s">
        <v>495</v>
      </c>
      <c r="H225" s="247"/>
      <c r="I225" s="191"/>
      <c r="J225" s="192">
        <f>ROUND(I225*H225,2)</f>
        <v>0</v>
      </c>
      <c r="K225" s="188" t="s">
        <v>152</v>
      </c>
      <c r="L225" s="39"/>
      <c r="M225" s="193" t="s">
        <v>1</v>
      </c>
      <c r="N225" s="194" t="s">
        <v>42</v>
      </c>
      <c r="O225" s="71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237</v>
      </c>
      <c r="AT225" s="197" t="s">
        <v>148</v>
      </c>
      <c r="AU225" s="197" t="s">
        <v>87</v>
      </c>
      <c r="AY225" s="17" t="s">
        <v>145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85</v>
      </c>
      <c r="BK225" s="198">
        <f>ROUND(I225*H225,2)</f>
        <v>0</v>
      </c>
      <c r="BL225" s="17" t="s">
        <v>237</v>
      </c>
      <c r="BM225" s="197" t="s">
        <v>1097</v>
      </c>
    </row>
    <row r="226" spans="1:65" s="12" customFormat="1" ht="22.9" customHeight="1">
      <c r="B226" s="170"/>
      <c r="C226" s="171"/>
      <c r="D226" s="172" t="s">
        <v>76</v>
      </c>
      <c r="E226" s="184" t="s">
        <v>1201</v>
      </c>
      <c r="F226" s="184" t="s">
        <v>1202</v>
      </c>
      <c r="G226" s="171"/>
      <c r="H226" s="171"/>
      <c r="I226" s="174"/>
      <c r="J226" s="185">
        <f>BK226</f>
        <v>0</v>
      </c>
      <c r="K226" s="171"/>
      <c r="L226" s="176"/>
      <c r="M226" s="177"/>
      <c r="N226" s="178"/>
      <c r="O226" s="178"/>
      <c r="P226" s="179">
        <f>SUM(P227:P241)</f>
        <v>0</v>
      </c>
      <c r="Q226" s="178"/>
      <c r="R226" s="179">
        <f>SUM(R227:R241)</f>
        <v>3.4394300000000003E-2</v>
      </c>
      <c r="S226" s="178"/>
      <c r="T226" s="180">
        <f>SUM(T227:T241)</f>
        <v>0</v>
      </c>
      <c r="AR226" s="181" t="s">
        <v>87</v>
      </c>
      <c r="AT226" s="182" t="s">
        <v>76</v>
      </c>
      <c r="AU226" s="182" t="s">
        <v>85</v>
      </c>
      <c r="AY226" s="181" t="s">
        <v>145</v>
      </c>
      <c r="BK226" s="183">
        <f>SUM(BK227:BK241)</f>
        <v>0</v>
      </c>
    </row>
    <row r="227" spans="1:65" s="2" customFormat="1" ht="24.2" customHeight="1">
      <c r="A227" s="34"/>
      <c r="B227" s="35"/>
      <c r="C227" s="186" t="s">
        <v>421</v>
      </c>
      <c r="D227" s="186" t="s">
        <v>148</v>
      </c>
      <c r="E227" s="187" t="s">
        <v>1439</v>
      </c>
      <c r="F227" s="188" t="s">
        <v>1440</v>
      </c>
      <c r="G227" s="189" t="s">
        <v>183</v>
      </c>
      <c r="H227" s="190">
        <v>6.2</v>
      </c>
      <c r="I227" s="191"/>
      <c r="J227" s="192">
        <f>ROUND(I227*H227,2)</f>
        <v>0</v>
      </c>
      <c r="K227" s="188" t="s">
        <v>152</v>
      </c>
      <c r="L227" s="39"/>
      <c r="M227" s="193" t="s">
        <v>1</v>
      </c>
      <c r="N227" s="194" t="s">
        <v>42</v>
      </c>
      <c r="O227" s="71"/>
      <c r="P227" s="195">
        <f>O227*H227</f>
        <v>0</v>
      </c>
      <c r="Q227" s="195">
        <v>2.1000000000000001E-4</v>
      </c>
      <c r="R227" s="195">
        <f>Q227*H227</f>
        <v>1.302E-3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237</v>
      </c>
      <c r="AT227" s="197" t="s">
        <v>148</v>
      </c>
      <c r="AU227" s="197" t="s">
        <v>87</v>
      </c>
      <c r="AY227" s="17" t="s">
        <v>145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85</v>
      </c>
      <c r="BK227" s="198">
        <f>ROUND(I227*H227,2)</f>
        <v>0</v>
      </c>
      <c r="BL227" s="17" t="s">
        <v>237</v>
      </c>
      <c r="BM227" s="197" t="s">
        <v>1441</v>
      </c>
    </row>
    <row r="228" spans="1:65" s="2" customFormat="1" ht="24.2" customHeight="1">
      <c r="A228" s="34"/>
      <c r="B228" s="35"/>
      <c r="C228" s="186" t="s">
        <v>428</v>
      </c>
      <c r="D228" s="186" t="s">
        <v>148</v>
      </c>
      <c r="E228" s="187" t="s">
        <v>1217</v>
      </c>
      <c r="F228" s="188" t="s">
        <v>1218</v>
      </c>
      <c r="G228" s="189" t="s">
        <v>159</v>
      </c>
      <c r="H228" s="190">
        <v>36</v>
      </c>
      <c r="I228" s="191"/>
      <c r="J228" s="192">
        <f>ROUND(I228*H228,2)</f>
        <v>0</v>
      </c>
      <c r="K228" s="188" t="s">
        <v>152</v>
      </c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6.0000000000000002E-5</v>
      </c>
      <c r="R228" s="195">
        <f>Q228*H228</f>
        <v>2.16E-3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237</v>
      </c>
      <c r="AT228" s="197" t="s">
        <v>148</v>
      </c>
      <c r="AU228" s="197" t="s">
        <v>87</v>
      </c>
      <c r="AY228" s="17" t="s">
        <v>145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237</v>
      </c>
      <c r="BM228" s="197" t="s">
        <v>1219</v>
      </c>
    </row>
    <row r="229" spans="1:65" s="13" customFormat="1">
      <c r="B229" s="199"/>
      <c r="C229" s="200"/>
      <c r="D229" s="201" t="s">
        <v>155</v>
      </c>
      <c r="E229" s="202" t="s">
        <v>1</v>
      </c>
      <c r="F229" s="203" t="s">
        <v>1442</v>
      </c>
      <c r="G229" s="200"/>
      <c r="H229" s="204">
        <v>36</v>
      </c>
      <c r="I229" s="205"/>
      <c r="J229" s="200"/>
      <c r="K229" s="200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155</v>
      </c>
      <c r="AU229" s="210" t="s">
        <v>87</v>
      </c>
      <c r="AV229" s="13" t="s">
        <v>87</v>
      </c>
      <c r="AW229" s="13" t="s">
        <v>34</v>
      </c>
      <c r="AX229" s="13" t="s">
        <v>85</v>
      </c>
      <c r="AY229" s="210" t="s">
        <v>145</v>
      </c>
    </row>
    <row r="230" spans="1:65" s="2" customFormat="1" ht="16.5" customHeight="1">
      <c r="A230" s="34"/>
      <c r="B230" s="35"/>
      <c r="C230" s="186" t="s">
        <v>436</v>
      </c>
      <c r="D230" s="186" t="s">
        <v>148</v>
      </c>
      <c r="E230" s="187" t="s">
        <v>1221</v>
      </c>
      <c r="F230" s="188" t="s">
        <v>1222</v>
      </c>
      <c r="G230" s="189" t="s">
        <v>159</v>
      </c>
      <c r="H230" s="190">
        <v>36</v>
      </c>
      <c r="I230" s="191"/>
      <c r="J230" s="192">
        <f t="shared" ref="J230:J236" si="30">ROUND(I230*H230,2)</f>
        <v>0</v>
      </c>
      <c r="K230" s="188" t="s">
        <v>152</v>
      </c>
      <c r="L230" s="39"/>
      <c r="M230" s="193" t="s">
        <v>1</v>
      </c>
      <c r="N230" s="194" t="s">
        <v>42</v>
      </c>
      <c r="O230" s="71"/>
      <c r="P230" s="195">
        <f t="shared" ref="P230:P236" si="31">O230*H230</f>
        <v>0</v>
      </c>
      <c r="Q230" s="195">
        <v>6.9999999999999994E-5</v>
      </c>
      <c r="R230" s="195">
        <f t="shared" ref="R230:R236" si="32">Q230*H230</f>
        <v>2.5199999999999997E-3</v>
      </c>
      <c r="S230" s="195">
        <v>0</v>
      </c>
      <c r="T230" s="196">
        <f t="shared" ref="T230:T236" si="33"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237</v>
      </c>
      <c r="AT230" s="197" t="s">
        <v>148</v>
      </c>
      <c r="AU230" s="197" t="s">
        <v>87</v>
      </c>
      <c r="AY230" s="17" t="s">
        <v>145</v>
      </c>
      <c r="BE230" s="198">
        <f t="shared" ref="BE230:BE236" si="34">IF(N230="základní",J230,0)</f>
        <v>0</v>
      </c>
      <c r="BF230" s="198">
        <f t="shared" ref="BF230:BF236" si="35">IF(N230="snížená",J230,0)</f>
        <v>0</v>
      </c>
      <c r="BG230" s="198">
        <f t="shared" ref="BG230:BG236" si="36">IF(N230="zákl. přenesená",J230,0)</f>
        <v>0</v>
      </c>
      <c r="BH230" s="198">
        <f t="shared" ref="BH230:BH236" si="37">IF(N230="sníž. přenesená",J230,0)</f>
        <v>0</v>
      </c>
      <c r="BI230" s="198">
        <f t="shared" ref="BI230:BI236" si="38">IF(N230="nulová",J230,0)</f>
        <v>0</v>
      </c>
      <c r="BJ230" s="17" t="s">
        <v>85</v>
      </c>
      <c r="BK230" s="198">
        <f t="shared" ref="BK230:BK236" si="39">ROUND(I230*H230,2)</f>
        <v>0</v>
      </c>
      <c r="BL230" s="17" t="s">
        <v>237</v>
      </c>
      <c r="BM230" s="197" t="s">
        <v>1223</v>
      </c>
    </row>
    <row r="231" spans="1:65" s="2" customFormat="1" ht="24.2" customHeight="1">
      <c r="A231" s="34"/>
      <c r="B231" s="35"/>
      <c r="C231" s="186" t="s">
        <v>445</v>
      </c>
      <c r="D231" s="186" t="s">
        <v>148</v>
      </c>
      <c r="E231" s="187" t="s">
        <v>1225</v>
      </c>
      <c r="F231" s="188" t="s">
        <v>1226</v>
      </c>
      <c r="G231" s="189" t="s">
        <v>159</v>
      </c>
      <c r="H231" s="190">
        <v>36</v>
      </c>
      <c r="I231" s="191"/>
      <c r="J231" s="192">
        <f t="shared" si="30"/>
        <v>0</v>
      </c>
      <c r="K231" s="188" t="s">
        <v>152</v>
      </c>
      <c r="L231" s="39"/>
      <c r="M231" s="193" t="s">
        <v>1</v>
      </c>
      <c r="N231" s="194" t="s">
        <v>42</v>
      </c>
      <c r="O231" s="71"/>
      <c r="P231" s="195">
        <f t="shared" si="31"/>
        <v>0</v>
      </c>
      <c r="Q231" s="195">
        <v>8.0000000000000007E-5</v>
      </c>
      <c r="R231" s="195">
        <f t="shared" si="32"/>
        <v>2.8800000000000002E-3</v>
      </c>
      <c r="S231" s="195">
        <v>0</v>
      </c>
      <c r="T231" s="196">
        <f t="shared" si="3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237</v>
      </c>
      <c r="AT231" s="197" t="s">
        <v>148</v>
      </c>
      <c r="AU231" s="197" t="s">
        <v>87</v>
      </c>
      <c r="AY231" s="17" t="s">
        <v>145</v>
      </c>
      <c r="BE231" s="198">
        <f t="shared" si="34"/>
        <v>0</v>
      </c>
      <c r="BF231" s="198">
        <f t="shared" si="35"/>
        <v>0</v>
      </c>
      <c r="BG231" s="198">
        <f t="shared" si="36"/>
        <v>0</v>
      </c>
      <c r="BH231" s="198">
        <f t="shared" si="37"/>
        <v>0</v>
      </c>
      <c r="BI231" s="198">
        <f t="shared" si="38"/>
        <v>0</v>
      </c>
      <c r="BJ231" s="17" t="s">
        <v>85</v>
      </c>
      <c r="BK231" s="198">
        <f t="shared" si="39"/>
        <v>0</v>
      </c>
      <c r="BL231" s="17" t="s">
        <v>237</v>
      </c>
      <c r="BM231" s="197" t="s">
        <v>1227</v>
      </c>
    </row>
    <row r="232" spans="1:65" s="2" customFormat="1" ht="16.5" customHeight="1">
      <c r="A232" s="34"/>
      <c r="B232" s="35"/>
      <c r="C232" s="186" t="s">
        <v>451</v>
      </c>
      <c r="D232" s="186" t="s">
        <v>148</v>
      </c>
      <c r="E232" s="187" t="s">
        <v>1229</v>
      </c>
      <c r="F232" s="188" t="s">
        <v>1230</v>
      </c>
      <c r="G232" s="189" t="s">
        <v>159</v>
      </c>
      <c r="H232" s="190">
        <v>36</v>
      </c>
      <c r="I232" s="191"/>
      <c r="J232" s="192">
        <f t="shared" si="30"/>
        <v>0</v>
      </c>
      <c r="K232" s="188" t="s">
        <v>152</v>
      </c>
      <c r="L232" s="39"/>
      <c r="M232" s="193" t="s">
        <v>1</v>
      </c>
      <c r="N232" s="194" t="s">
        <v>42</v>
      </c>
      <c r="O232" s="71"/>
      <c r="P232" s="195">
        <f t="shared" si="31"/>
        <v>0</v>
      </c>
      <c r="Q232" s="195">
        <v>0</v>
      </c>
      <c r="R232" s="195">
        <f t="shared" si="32"/>
        <v>0</v>
      </c>
      <c r="S232" s="195">
        <v>0</v>
      </c>
      <c r="T232" s="196">
        <f t="shared" si="3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237</v>
      </c>
      <c r="AT232" s="197" t="s">
        <v>148</v>
      </c>
      <c r="AU232" s="197" t="s">
        <v>87</v>
      </c>
      <c r="AY232" s="17" t="s">
        <v>145</v>
      </c>
      <c r="BE232" s="198">
        <f t="shared" si="34"/>
        <v>0</v>
      </c>
      <c r="BF232" s="198">
        <f t="shared" si="35"/>
        <v>0</v>
      </c>
      <c r="BG232" s="198">
        <f t="shared" si="36"/>
        <v>0</v>
      </c>
      <c r="BH232" s="198">
        <f t="shared" si="37"/>
        <v>0</v>
      </c>
      <c r="BI232" s="198">
        <f t="shared" si="38"/>
        <v>0</v>
      </c>
      <c r="BJ232" s="17" t="s">
        <v>85</v>
      </c>
      <c r="BK232" s="198">
        <f t="shared" si="39"/>
        <v>0</v>
      </c>
      <c r="BL232" s="17" t="s">
        <v>237</v>
      </c>
      <c r="BM232" s="197" t="s">
        <v>1231</v>
      </c>
    </row>
    <row r="233" spans="1:65" s="2" customFormat="1" ht="24.2" customHeight="1">
      <c r="A233" s="34"/>
      <c r="B233" s="35"/>
      <c r="C233" s="186" t="s">
        <v>456</v>
      </c>
      <c r="D233" s="186" t="s">
        <v>148</v>
      </c>
      <c r="E233" s="187" t="s">
        <v>1233</v>
      </c>
      <c r="F233" s="188" t="s">
        <v>1234</v>
      </c>
      <c r="G233" s="189" t="s">
        <v>159</v>
      </c>
      <c r="H233" s="190">
        <v>36</v>
      </c>
      <c r="I233" s="191"/>
      <c r="J233" s="192">
        <f t="shared" si="30"/>
        <v>0</v>
      </c>
      <c r="K233" s="188" t="s">
        <v>152</v>
      </c>
      <c r="L233" s="39"/>
      <c r="M233" s="193" t="s">
        <v>1</v>
      </c>
      <c r="N233" s="194" t="s">
        <v>42</v>
      </c>
      <c r="O233" s="71"/>
      <c r="P233" s="195">
        <f t="shared" si="31"/>
        <v>0</v>
      </c>
      <c r="Q233" s="195">
        <v>1.3999999999999999E-4</v>
      </c>
      <c r="R233" s="195">
        <f t="shared" si="32"/>
        <v>5.0399999999999993E-3</v>
      </c>
      <c r="S233" s="195">
        <v>0</v>
      </c>
      <c r="T233" s="196">
        <f t="shared" si="3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237</v>
      </c>
      <c r="AT233" s="197" t="s">
        <v>148</v>
      </c>
      <c r="AU233" s="197" t="s">
        <v>87</v>
      </c>
      <c r="AY233" s="17" t="s">
        <v>145</v>
      </c>
      <c r="BE233" s="198">
        <f t="shared" si="34"/>
        <v>0</v>
      </c>
      <c r="BF233" s="198">
        <f t="shared" si="35"/>
        <v>0</v>
      </c>
      <c r="BG233" s="198">
        <f t="shared" si="36"/>
        <v>0</v>
      </c>
      <c r="BH233" s="198">
        <f t="shared" si="37"/>
        <v>0</v>
      </c>
      <c r="BI233" s="198">
        <f t="shared" si="38"/>
        <v>0</v>
      </c>
      <c r="BJ233" s="17" t="s">
        <v>85</v>
      </c>
      <c r="BK233" s="198">
        <f t="shared" si="39"/>
        <v>0</v>
      </c>
      <c r="BL233" s="17" t="s">
        <v>237</v>
      </c>
      <c r="BM233" s="197" t="s">
        <v>1235</v>
      </c>
    </row>
    <row r="234" spans="1:65" s="2" customFormat="1" ht="24.2" customHeight="1">
      <c r="A234" s="34"/>
      <c r="B234" s="35"/>
      <c r="C234" s="186" t="s">
        <v>460</v>
      </c>
      <c r="D234" s="186" t="s">
        <v>148</v>
      </c>
      <c r="E234" s="187" t="s">
        <v>1237</v>
      </c>
      <c r="F234" s="188" t="s">
        <v>1238</v>
      </c>
      <c r="G234" s="189" t="s">
        <v>159</v>
      </c>
      <c r="H234" s="190">
        <v>36</v>
      </c>
      <c r="I234" s="191"/>
      <c r="J234" s="192">
        <f t="shared" si="30"/>
        <v>0</v>
      </c>
      <c r="K234" s="188" t="s">
        <v>152</v>
      </c>
      <c r="L234" s="39"/>
      <c r="M234" s="193" t="s">
        <v>1</v>
      </c>
      <c r="N234" s="194" t="s">
        <v>42</v>
      </c>
      <c r="O234" s="71"/>
      <c r="P234" s="195">
        <f t="shared" si="31"/>
        <v>0</v>
      </c>
      <c r="Q234" s="195">
        <v>1.2E-4</v>
      </c>
      <c r="R234" s="195">
        <f t="shared" si="32"/>
        <v>4.3200000000000001E-3</v>
      </c>
      <c r="S234" s="195">
        <v>0</v>
      </c>
      <c r="T234" s="196">
        <f t="shared" si="3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237</v>
      </c>
      <c r="AT234" s="197" t="s">
        <v>148</v>
      </c>
      <c r="AU234" s="197" t="s">
        <v>87</v>
      </c>
      <c r="AY234" s="17" t="s">
        <v>145</v>
      </c>
      <c r="BE234" s="198">
        <f t="shared" si="34"/>
        <v>0</v>
      </c>
      <c r="BF234" s="198">
        <f t="shared" si="35"/>
        <v>0</v>
      </c>
      <c r="BG234" s="198">
        <f t="shared" si="36"/>
        <v>0</v>
      </c>
      <c r="BH234" s="198">
        <f t="shared" si="37"/>
        <v>0</v>
      </c>
      <c r="BI234" s="198">
        <f t="shared" si="38"/>
        <v>0</v>
      </c>
      <c r="BJ234" s="17" t="s">
        <v>85</v>
      </c>
      <c r="BK234" s="198">
        <f t="shared" si="39"/>
        <v>0</v>
      </c>
      <c r="BL234" s="17" t="s">
        <v>237</v>
      </c>
      <c r="BM234" s="197" t="s">
        <v>1443</v>
      </c>
    </row>
    <row r="235" spans="1:65" s="2" customFormat="1" ht="24.2" customHeight="1">
      <c r="A235" s="34"/>
      <c r="B235" s="35"/>
      <c r="C235" s="186" t="s">
        <v>465</v>
      </c>
      <c r="D235" s="186" t="s">
        <v>148</v>
      </c>
      <c r="E235" s="187" t="s">
        <v>1241</v>
      </c>
      <c r="F235" s="188" t="s">
        <v>1242</v>
      </c>
      <c r="G235" s="189" t="s">
        <v>159</v>
      </c>
      <c r="H235" s="190">
        <v>36</v>
      </c>
      <c r="I235" s="191"/>
      <c r="J235" s="192">
        <f t="shared" si="30"/>
        <v>0</v>
      </c>
      <c r="K235" s="188" t="s">
        <v>152</v>
      </c>
      <c r="L235" s="39"/>
      <c r="M235" s="193" t="s">
        <v>1</v>
      </c>
      <c r="N235" s="194" t="s">
        <v>42</v>
      </c>
      <c r="O235" s="71"/>
      <c r="P235" s="195">
        <f t="shared" si="31"/>
        <v>0</v>
      </c>
      <c r="Q235" s="195">
        <v>1.2E-4</v>
      </c>
      <c r="R235" s="195">
        <f t="shared" si="32"/>
        <v>4.3200000000000001E-3</v>
      </c>
      <c r="S235" s="195">
        <v>0</v>
      </c>
      <c r="T235" s="196">
        <f t="shared" si="3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237</v>
      </c>
      <c r="AT235" s="197" t="s">
        <v>148</v>
      </c>
      <c r="AU235" s="197" t="s">
        <v>87</v>
      </c>
      <c r="AY235" s="17" t="s">
        <v>145</v>
      </c>
      <c r="BE235" s="198">
        <f t="shared" si="34"/>
        <v>0</v>
      </c>
      <c r="BF235" s="198">
        <f t="shared" si="35"/>
        <v>0</v>
      </c>
      <c r="BG235" s="198">
        <f t="shared" si="36"/>
        <v>0</v>
      </c>
      <c r="BH235" s="198">
        <f t="shared" si="37"/>
        <v>0</v>
      </c>
      <c r="BI235" s="198">
        <f t="shared" si="38"/>
        <v>0</v>
      </c>
      <c r="BJ235" s="17" t="s">
        <v>85</v>
      </c>
      <c r="BK235" s="198">
        <f t="shared" si="39"/>
        <v>0</v>
      </c>
      <c r="BL235" s="17" t="s">
        <v>237</v>
      </c>
      <c r="BM235" s="197" t="s">
        <v>1243</v>
      </c>
    </row>
    <row r="236" spans="1:65" s="2" customFormat="1" ht="16.5" customHeight="1">
      <c r="A236" s="34"/>
      <c r="B236" s="35"/>
      <c r="C236" s="186" t="s">
        <v>469</v>
      </c>
      <c r="D236" s="186" t="s">
        <v>148</v>
      </c>
      <c r="E236" s="187" t="s">
        <v>1444</v>
      </c>
      <c r="F236" s="188" t="s">
        <v>1445</v>
      </c>
      <c r="G236" s="189" t="s">
        <v>159</v>
      </c>
      <c r="H236" s="190">
        <v>19.43</v>
      </c>
      <c r="I236" s="191"/>
      <c r="J236" s="192">
        <f t="shared" si="30"/>
        <v>0</v>
      </c>
      <c r="K236" s="188" t="s">
        <v>152</v>
      </c>
      <c r="L236" s="39"/>
      <c r="M236" s="193" t="s">
        <v>1</v>
      </c>
      <c r="N236" s="194" t="s">
        <v>42</v>
      </c>
      <c r="O236" s="71"/>
      <c r="P236" s="195">
        <f t="shared" si="31"/>
        <v>0</v>
      </c>
      <c r="Q236" s="195">
        <v>0</v>
      </c>
      <c r="R236" s="195">
        <f t="shared" si="32"/>
        <v>0</v>
      </c>
      <c r="S236" s="195">
        <v>0</v>
      </c>
      <c r="T236" s="196">
        <f t="shared" si="3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237</v>
      </c>
      <c r="AT236" s="197" t="s">
        <v>148</v>
      </c>
      <c r="AU236" s="197" t="s">
        <v>87</v>
      </c>
      <c r="AY236" s="17" t="s">
        <v>145</v>
      </c>
      <c r="BE236" s="198">
        <f t="shared" si="34"/>
        <v>0</v>
      </c>
      <c r="BF236" s="198">
        <f t="shared" si="35"/>
        <v>0</v>
      </c>
      <c r="BG236" s="198">
        <f t="shared" si="36"/>
        <v>0</v>
      </c>
      <c r="BH236" s="198">
        <f t="shared" si="37"/>
        <v>0</v>
      </c>
      <c r="BI236" s="198">
        <f t="shared" si="38"/>
        <v>0</v>
      </c>
      <c r="BJ236" s="17" t="s">
        <v>85</v>
      </c>
      <c r="BK236" s="198">
        <f t="shared" si="39"/>
        <v>0</v>
      </c>
      <c r="BL236" s="17" t="s">
        <v>237</v>
      </c>
      <c r="BM236" s="197" t="s">
        <v>1446</v>
      </c>
    </row>
    <row r="237" spans="1:65" s="13" customFormat="1">
      <c r="B237" s="199"/>
      <c r="C237" s="200"/>
      <c r="D237" s="201" t="s">
        <v>155</v>
      </c>
      <c r="E237" s="202" t="s">
        <v>1</v>
      </c>
      <c r="F237" s="203" t="s">
        <v>1447</v>
      </c>
      <c r="G237" s="200"/>
      <c r="H237" s="204">
        <v>17.03</v>
      </c>
      <c r="I237" s="205"/>
      <c r="J237" s="200"/>
      <c r="K237" s="200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155</v>
      </c>
      <c r="AU237" s="210" t="s">
        <v>87</v>
      </c>
      <c r="AV237" s="13" t="s">
        <v>87</v>
      </c>
      <c r="AW237" s="13" t="s">
        <v>34</v>
      </c>
      <c r="AX237" s="13" t="s">
        <v>77</v>
      </c>
      <c r="AY237" s="210" t="s">
        <v>145</v>
      </c>
    </row>
    <row r="238" spans="1:65" s="13" customFormat="1">
      <c r="B238" s="199"/>
      <c r="C238" s="200"/>
      <c r="D238" s="201" t="s">
        <v>155</v>
      </c>
      <c r="E238" s="202" t="s">
        <v>1</v>
      </c>
      <c r="F238" s="203" t="s">
        <v>1448</v>
      </c>
      <c r="G238" s="200"/>
      <c r="H238" s="204">
        <v>2.4</v>
      </c>
      <c r="I238" s="205"/>
      <c r="J238" s="200"/>
      <c r="K238" s="200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155</v>
      </c>
      <c r="AU238" s="210" t="s">
        <v>87</v>
      </c>
      <c r="AV238" s="13" t="s">
        <v>87</v>
      </c>
      <c r="AW238" s="13" t="s">
        <v>34</v>
      </c>
      <c r="AX238" s="13" t="s">
        <v>77</v>
      </c>
      <c r="AY238" s="210" t="s">
        <v>145</v>
      </c>
    </row>
    <row r="239" spans="1:65" s="14" customFormat="1">
      <c r="B239" s="211"/>
      <c r="C239" s="212"/>
      <c r="D239" s="201" t="s">
        <v>155</v>
      </c>
      <c r="E239" s="213" t="s">
        <v>1</v>
      </c>
      <c r="F239" s="214" t="s">
        <v>173</v>
      </c>
      <c r="G239" s="212"/>
      <c r="H239" s="215">
        <v>19.43</v>
      </c>
      <c r="I239" s="216"/>
      <c r="J239" s="212"/>
      <c r="K239" s="212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155</v>
      </c>
      <c r="AU239" s="221" t="s">
        <v>87</v>
      </c>
      <c r="AV239" s="14" t="s">
        <v>153</v>
      </c>
      <c r="AW239" s="14" t="s">
        <v>34</v>
      </c>
      <c r="AX239" s="14" t="s">
        <v>85</v>
      </c>
      <c r="AY239" s="221" t="s">
        <v>145</v>
      </c>
    </row>
    <row r="240" spans="1:65" s="2" customFormat="1" ht="24.2" customHeight="1">
      <c r="A240" s="34"/>
      <c r="B240" s="35"/>
      <c r="C240" s="186" t="s">
        <v>287</v>
      </c>
      <c r="D240" s="186" t="s">
        <v>148</v>
      </c>
      <c r="E240" s="187" t="s">
        <v>1449</v>
      </c>
      <c r="F240" s="188" t="s">
        <v>1450</v>
      </c>
      <c r="G240" s="189" t="s">
        <v>159</v>
      </c>
      <c r="H240" s="190">
        <v>19.43</v>
      </c>
      <c r="I240" s="191"/>
      <c r="J240" s="192">
        <f>ROUND(I240*H240,2)</f>
        <v>0</v>
      </c>
      <c r="K240" s="188" t="s">
        <v>152</v>
      </c>
      <c r="L240" s="39"/>
      <c r="M240" s="193" t="s">
        <v>1</v>
      </c>
      <c r="N240" s="194" t="s">
        <v>42</v>
      </c>
      <c r="O240" s="71"/>
      <c r="P240" s="195">
        <f>O240*H240</f>
        <v>0</v>
      </c>
      <c r="Q240" s="195">
        <v>2.0000000000000001E-4</v>
      </c>
      <c r="R240" s="195">
        <f>Q240*H240</f>
        <v>3.8860000000000001E-3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237</v>
      </c>
      <c r="AT240" s="197" t="s">
        <v>148</v>
      </c>
      <c r="AU240" s="197" t="s">
        <v>87</v>
      </c>
      <c r="AY240" s="17" t="s">
        <v>145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85</v>
      </c>
      <c r="BK240" s="198">
        <f>ROUND(I240*H240,2)</f>
        <v>0</v>
      </c>
      <c r="BL240" s="17" t="s">
        <v>237</v>
      </c>
      <c r="BM240" s="197" t="s">
        <v>1451</v>
      </c>
    </row>
    <row r="241" spans="1:65" s="2" customFormat="1" ht="24.2" customHeight="1">
      <c r="A241" s="34"/>
      <c r="B241" s="35"/>
      <c r="C241" s="186" t="s">
        <v>476</v>
      </c>
      <c r="D241" s="186" t="s">
        <v>148</v>
      </c>
      <c r="E241" s="187" t="s">
        <v>1452</v>
      </c>
      <c r="F241" s="188" t="s">
        <v>1453</v>
      </c>
      <c r="G241" s="189" t="s">
        <v>159</v>
      </c>
      <c r="H241" s="190">
        <v>19.43</v>
      </c>
      <c r="I241" s="191"/>
      <c r="J241" s="192">
        <f>ROUND(I241*H241,2)</f>
        <v>0</v>
      </c>
      <c r="K241" s="188" t="s">
        <v>152</v>
      </c>
      <c r="L241" s="39"/>
      <c r="M241" s="193" t="s">
        <v>1</v>
      </c>
      <c r="N241" s="194" t="s">
        <v>42</v>
      </c>
      <c r="O241" s="71"/>
      <c r="P241" s="195">
        <f>O241*H241</f>
        <v>0</v>
      </c>
      <c r="Q241" s="195">
        <v>4.0999999999999999E-4</v>
      </c>
      <c r="R241" s="195">
        <f>Q241*H241</f>
        <v>7.9662999999999991E-3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237</v>
      </c>
      <c r="AT241" s="197" t="s">
        <v>148</v>
      </c>
      <c r="AU241" s="197" t="s">
        <v>87</v>
      </c>
      <c r="AY241" s="17" t="s">
        <v>145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85</v>
      </c>
      <c r="BK241" s="198">
        <f>ROUND(I241*H241,2)</f>
        <v>0</v>
      </c>
      <c r="BL241" s="17" t="s">
        <v>237</v>
      </c>
      <c r="BM241" s="197" t="s">
        <v>1454</v>
      </c>
    </row>
    <row r="242" spans="1:65" s="12" customFormat="1" ht="22.9" customHeight="1">
      <c r="B242" s="170"/>
      <c r="C242" s="171"/>
      <c r="D242" s="172" t="s">
        <v>76</v>
      </c>
      <c r="E242" s="184" t="s">
        <v>1273</v>
      </c>
      <c r="F242" s="184" t="s">
        <v>1274</v>
      </c>
      <c r="G242" s="171"/>
      <c r="H242" s="171"/>
      <c r="I242" s="174"/>
      <c r="J242" s="185">
        <f>BK242</f>
        <v>0</v>
      </c>
      <c r="K242" s="171"/>
      <c r="L242" s="176"/>
      <c r="M242" s="177"/>
      <c r="N242" s="178"/>
      <c r="O242" s="178"/>
      <c r="P242" s="179">
        <f>SUM(P243:P252)</f>
        <v>0</v>
      </c>
      <c r="Q242" s="178"/>
      <c r="R242" s="179">
        <f>SUM(R243:R252)</f>
        <v>4.5240999999999996E-2</v>
      </c>
      <c r="S242" s="178"/>
      <c r="T242" s="180">
        <f>SUM(T243:T252)</f>
        <v>0</v>
      </c>
      <c r="AR242" s="181" t="s">
        <v>87</v>
      </c>
      <c r="AT242" s="182" t="s">
        <v>76</v>
      </c>
      <c r="AU242" s="182" t="s">
        <v>85</v>
      </c>
      <c r="AY242" s="181" t="s">
        <v>145</v>
      </c>
      <c r="BK242" s="183">
        <f>SUM(BK243:BK252)</f>
        <v>0</v>
      </c>
    </row>
    <row r="243" spans="1:65" s="2" customFormat="1" ht="16.5" customHeight="1">
      <c r="A243" s="34"/>
      <c r="B243" s="35"/>
      <c r="C243" s="186" t="s">
        <v>480</v>
      </c>
      <c r="D243" s="186" t="s">
        <v>148</v>
      </c>
      <c r="E243" s="187" t="s">
        <v>1276</v>
      </c>
      <c r="F243" s="188" t="s">
        <v>1277</v>
      </c>
      <c r="G243" s="189" t="s">
        <v>159</v>
      </c>
      <c r="H243" s="190">
        <v>23.87</v>
      </c>
      <c r="I243" s="191"/>
      <c r="J243" s="192">
        <f>ROUND(I243*H243,2)</f>
        <v>0</v>
      </c>
      <c r="K243" s="188" t="s">
        <v>152</v>
      </c>
      <c r="L243" s="39"/>
      <c r="M243" s="193" t="s">
        <v>1</v>
      </c>
      <c r="N243" s="194" t="s">
        <v>42</v>
      </c>
      <c r="O243" s="7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237</v>
      </c>
      <c r="AT243" s="197" t="s">
        <v>148</v>
      </c>
      <c r="AU243" s="197" t="s">
        <v>87</v>
      </c>
      <c r="AY243" s="17" t="s">
        <v>145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85</v>
      </c>
      <c r="BK243" s="198">
        <f>ROUND(I243*H243,2)</f>
        <v>0</v>
      </c>
      <c r="BL243" s="17" t="s">
        <v>237</v>
      </c>
      <c r="BM243" s="197" t="s">
        <v>1278</v>
      </c>
    </row>
    <row r="244" spans="1:65" s="13" customFormat="1">
      <c r="B244" s="199"/>
      <c r="C244" s="200"/>
      <c r="D244" s="201" t="s">
        <v>155</v>
      </c>
      <c r="E244" s="202" t="s">
        <v>1</v>
      </c>
      <c r="F244" s="203" t="s">
        <v>1455</v>
      </c>
      <c r="G244" s="200"/>
      <c r="H244" s="204">
        <v>23.87</v>
      </c>
      <c r="I244" s="205"/>
      <c r="J244" s="200"/>
      <c r="K244" s="200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155</v>
      </c>
      <c r="AU244" s="210" t="s">
        <v>87</v>
      </c>
      <c r="AV244" s="13" t="s">
        <v>87</v>
      </c>
      <c r="AW244" s="13" t="s">
        <v>34</v>
      </c>
      <c r="AX244" s="13" t="s">
        <v>85</v>
      </c>
      <c r="AY244" s="210" t="s">
        <v>145</v>
      </c>
    </row>
    <row r="245" spans="1:65" s="2" customFormat="1" ht="16.5" customHeight="1">
      <c r="A245" s="34"/>
      <c r="B245" s="35"/>
      <c r="C245" s="233" t="s">
        <v>484</v>
      </c>
      <c r="D245" s="233" t="s">
        <v>255</v>
      </c>
      <c r="E245" s="234" t="s">
        <v>1281</v>
      </c>
      <c r="F245" s="235" t="s">
        <v>1282</v>
      </c>
      <c r="G245" s="236" t="s">
        <v>159</v>
      </c>
      <c r="H245" s="237">
        <v>25.064</v>
      </c>
      <c r="I245" s="238"/>
      <c r="J245" s="239">
        <f>ROUND(I245*H245,2)</f>
        <v>0</v>
      </c>
      <c r="K245" s="235" t="s">
        <v>152</v>
      </c>
      <c r="L245" s="240"/>
      <c r="M245" s="241" t="s">
        <v>1</v>
      </c>
      <c r="N245" s="242" t="s">
        <v>42</v>
      </c>
      <c r="O245" s="71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313</v>
      </c>
      <c r="AT245" s="197" t="s">
        <v>255</v>
      </c>
      <c r="AU245" s="197" t="s">
        <v>87</v>
      </c>
      <c r="AY245" s="17" t="s">
        <v>145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85</v>
      </c>
      <c r="BK245" s="198">
        <f>ROUND(I245*H245,2)</f>
        <v>0</v>
      </c>
      <c r="BL245" s="17" t="s">
        <v>237</v>
      </c>
      <c r="BM245" s="197" t="s">
        <v>1283</v>
      </c>
    </row>
    <row r="246" spans="1:65" s="13" customFormat="1">
      <c r="B246" s="199"/>
      <c r="C246" s="200"/>
      <c r="D246" s="201" t="s">
        <v>155</v>
      </c>
      <c r="E246" s="200"/>
      <c r="F246" s="203" t="s">
        <v>1456</v>
      </c>
      <c r="G246" s="200"/>
      <c r="H246" s="204">
        <v>25.064</v>
      </c>
      <c r="I246" s="205"/>
      <c r="J246" s="200"/>
      <c r="K246" s="200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155</v>
      </c>
      <c r="AU246" s="210" t="s">
        <v>87</v>
      </c>
      <c r="AV246" s="13" t="s">
        <v>87</v>
      </c>
      <c r="AW246" s="13" t="s">
        <v>4</v>
      </c>
      <c r="AX246" s="13" t="s">
        <v>85</v>
      </c>
      <c r="AY246" s="210" t="s">
        <v>145</v>
      </c>
    </row>
    <row r="247" spans="1:65" s="2" customFormat="1" ht="24.2" customHeight="1">
      <c r="A247" s="34"/>
      <c r="B247" s="35"/>
      <c r="C247" s="186" t="s">
        <v>488</v>
      </c>
      <c r="D247" s="186" t="s">
        <v>148</v>
      </c>
      <c r="E247" s="187" t="s">
        <v>1293</v>
      </c>
      <c r="F247" s="188" t="s">
        <v>1294</v>
      </c>
      <c r="G247" s="189" t="s">
        <v>159</v>
      </c>
      <c r="H247" s="190">
        <v>4.5</v>
      </c>
      <c r="I247" s="191"/>
      <c r="J247" s="192">
        <f>ROUND(I247*H247,2)</f>
        <v>0</v>
      </c>
      <c r="K247" s="188" t="s">
        <v>152</v>
      </c>
      <c r="L247" s="39"/>
      <c r="M247" s="193" t="s">
        <v>1</v>
      </c>
      <c r="N247" s="194" t="s">
        <v>42</v>
      </c>
      <c r="O247" s="71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237</v>
      </c>
      <c r="AT247" s="197" t="s">
        <v>148</v>
      </c>
      <c r="AU247" s="197" t="s">
        <v>87</v>
      </c>
      <c r="AY247" s="17" t="s">
        <v>145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7" t="s">
        <v>85</v>
      </c>
      <c r="BK247" s="198">
        <f>ROUND(I247*H247,2)</f>
        <v>0</v>
      </c>
      <c r="BL247" s="17" t="s">
        <v>237</v>
      </c>
      <c r="BM247" s="197" t="s">
        <v>1295</v>
      </c>
    </row>
    <row r="248" spans="1:65" s="2" customFormat="1" ht="16.5" customHeight="1">
      <c r="A248" s="34"/>
      <c r="B248" s="35"/>
      <c r="C248" s="233" t="s">
        <v>492</v>
      </c>
      <c r="D248" s="233" t="s">
        <v>255</v>
      </c>
      <c r="E248" s="234" t="s">
        <v>1281</v>
      </c>
      <c r="F248" s="235" t="s">
        <v>1282</v>
      </c>
      <c r="G248" s="236" t="s">
        <v>159</v>
      </c>
      <c r="H248" s="237">
        <v>4.7249999999999996</v>
      </c>
      <c r="I248" s="238"/>
      <c r="J248" s="239">
        <f>ROUND(I248*H248,2)</f>
        <v>0</v>
      </c>
      <c r="K248" s="235" t="s">
        <v>152</v>
      </c>
      <c r="L248" s="240"/>
      <c r="M248" s="241" t="s">
        <v>1</v>
      </c>
      <c r="N248" s="242" t="s">
        <v>42</v>
      </c>
      <c r="O248" s="71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313</v>
      </c>
      <c r="AT248" s="197" t="s">
        <v>255</v>
      </c>
      <c r="AU248" s="197" t="s">
        <v>87</v>
      </c>
      <c r="AY248" s="17" t="s">
        <v>145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85</v>
      </c>
      <c r="BK248" s="198">
        <f>ROUND(I248*H248,2)</f>
        <v>0</v>
      </c>
      <c r="BL248" s="17" t="s">
        <v>237</v>
      </c>
      <c r="BM248" s="197" t="s">
        <v>1297</v>
      </c>
    </row>
    <row r="249" spans="1:65" s="13" customFormat="1">
      <c r="B249" s="199"/>
      <c r="C249" s="200"/>
      <c r="D249" s="201" t="s">
        <v>155</v>
      </c>
      <c r="E249" s="200"/>
      <c r="F249" s="203" t="s">
        <v>1457</v>
      </c>
      <c r="G249" s="200"/>
      <c r="H249" s="204">
        <v>4.7249999999999996</v>
      </c>
      <c r="I249" s="205"/>
      <c r="J249" s="200"/>
      <c r="K249" s="200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155</v>
      </c>
      <c r="AU249" s="210" t="s">
        <v>87</v>
      </c>
      <c r="AV249" s="13" t="s">
        <v>87</v>
      </c>
      <c r="AW249" s="13" t="s">
        <v>4</v>
      </c>
      <c r="AX249" s="13" t="s">
        <v>85</v>
      </c>
      <c r="AY249" s="210" t="s">
        <v>145</v>
      </c>
    </row>
    <row r="250" spans="1:65" s="2" customFormat="1" ht="24.2" customHeight="1">
      <c r="A250" s="34"/>
      <c r="B250" s="35"/>
      <c r="C250" s="186" t="s">
        <v>499</v>
      </c>
      <c r="D250" s="186" t="s">
        <v>148</v>
      </c>
      <c r="E250" s="187" t="s">
        <v>1458</v>
      </c>
      <c r="F250" s="188" t="s">
        <v>1459</v>
      </c>
      <c r="G250" s="189" t="s">
        <v>159</v>
      </c>
      <c r="H250" s="190">
        <v>98.35</v>
      </c>
      <c r="I250" s="191"/>
      <c r="J250" s="192">
        <f>ROUND(I250*H250,2)</f>
        <v>0</v>
      </c>
      <c r="K250" s="188" t="s">
        <v>152</v>
      </c>
      <c r="L250" s="39"/>
      <c r="M250" s="193" t="s">
        <v>1</v>
      </c>
      <c r="N250" s="194" t="s">
        <v>42</v>
      </c>
      <c r="O250" s="71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237</v>
      </c>
      <c r="AT250" s="197" t="s">
        <v>148</v>
      </c>
      <c r="AU250" s="197" t="s">
        <v>87</v>
      </c>
      <c r="AY250" s="17" t="s">
        <v>145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85</v>
      </c>
      <c r="BK250" s="198">
        <f>ROUND(I250*H250,2)</f>
        <v>0</v>
      </c>
      <c r="BL250" s="17" t="s">
        <v>237</v>
      </c>
      <c r="BM250" s="197" t="s">
        <v>1460</v>
      </c>
    </row>
    <row r="251" spans="1:65" s="2" customFormat="1" ht="24.2" customHeight="1">
      <c r="A251" s="34"/>
      <c r="B251" s="35"/>
      <c r="C251" s="186" t="s">
        <v>504</v>
      </c>
      <c r="D251" s="186" t="s">
        <v>148</v>
      </c>
      <c r="E251" s="187" t="s">
        <v>1461</v>
      </c>
      <c r="F251" s="188" t="s">
        <v>1462</v>
      </c>
      <c r="G251" s="189" t="s">
        <v>159</v>
      </c>
      <c r="H251" s="190">
        <v>98.35</v>
      </c>
      <c r="I251" s="191"/>
      <c r="J251" s="192">
        <f>ROUND(I251*H251,2)</f>
        <v>0</v>
      </c>
      <c r="K251" s="188" t="s">
        <v>152</v>
      </c>
      <c r="L251" s="39"/>
      <c r="M251" s="193" t="s">
        <v>1</v>
      </c>
      <c r="N251" s="194" t="s">
        <v>42</v>
      </c>
      <c r="O251" s="71"/>
      <c r="P251" s="195">
        <f>O251*H251</f>
        <v>0</v>
      </c>
      <c r="Q251" s="195">
        <v>2.0000000000000001E-4</v>
      </c>
      <c r="R251" s="195">
        <f>Q251*H251</f>
        <v>1.967E-2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237</v>
      </c>
      <c r="AT251" s="197" t="s">
        <v>148</v>
      </c>
      <c r="AU251" s="197" t="s">
        <v>87</v>
      </c>
      <c r="AY251" s="17" t="s">
        <v>145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85</v>
      </c>
      <c r="BK251" s="198">
        <f>ROUND(I251*H251,2)</f>
        <v>0</v>
      </c>
      <c r="BL251" s="17" t="s">
        <v>237</v>
      </c>
      <c r="BM251" s="197" t="s">
        <v>1463</v>
      </c>
    </row>
    <row r="252" spans="1:65" s="2" customFormat="1" ht="33" customHeight="1">
      <c r="A252" s="34"/>
      <c r="B252" s="35"/>
      <c r="C252" s="186" t="s">
        <v>508</v>
      </c>
      <c r="D252" s="186" t="s">
        <v>148</v>
      </c>
      <c r="E252" s="187" t="s">
        <v>1464</v>
      </c>
      <c r="F252" s="188" t="s">
        <v>1465</v>
      </c>
      <c r="G252" s="189" t="s">
        <v>159</v>
      </c>
      <c r="H252" s="190">
        <v>98.35</v>
      </c>
      <c r="I252" s="191"/>
      <c r="J252" s="192">
        <f>ROUND(I252*H252,2)</f>
        <v>0</v>
      </c>
      <c r="K252" s="188" t="s">
        <v>152</v>
      </c>
      <c r="L252" s="39"/>
      <c r="M252" s="248" t="s">
        <v>1</v>
      </c>
      <c r="N252" s="249" t="s">
        <v>42</v>
      </c>
      <c r="O252" s="250"/>
      <c r="P252" s="251">
        <f>O252*H252</f>
        <v>0</v>
      </c>
      <c r="Q252" s="251">
        <v>2.5999999999999998E-4</v>
      </c>
      <c r="R252" s="251">
        <f>Q252*H252</f>
        <v>2.5570999999999997E-2</v>
      </c>
      <c r="S252" s="251">
        <v>0</v>
      </c>
      <c r="T252" s="25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237</v>
      </c>
      <c r="AT252" s="197" t="s">
        <v>148</v>
      </c>
      <c r="AU252" s="197" t="s">
        <v>87</v>
      </c>
      <c r="AY252" s="17" t="s">
        <v>145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85</v>
      </c>
      <c r="BK252" s="198">
        <f>ROUND(I252*H252,2)</f>
        <v>0</v>
      </c>
      <c r="BL252" s="17" t="s">
        <v>237</v>
      </c>
      <c r="BM252" s="197" t="s">
        <v>1466</v>
      </c>
    </row>
    <row r="253" spans="1:65" s="2" customFormat="1" ht="6.95" customHeight="1">
      <c r="A253" s="3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39"/>
      <c r="M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</row>
  </sheetData>
  <sheetProtection password="C1E4" sheet="1" objects="1" scenarios="1" formatColumns="0" formatRows="0" autoFilter="0"/>
  <autoFilter ref="C127:K252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7"/>
  <sheetViews>
    <sheetView showGridLines="0" workbookViewId="0">
      <selection activeCell="K276" sqref="K27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zakázky'!K6</f>
        <v>Praha Vysočany - oprava vnitřních prostor měnírny (2NP)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1467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33</v>
      </c>
      <c r="G12" s="34"/>
      <c r="H12" s="34"/>
      <c r="I12" s="112" t="s">
        <v>22</v>
      </c>
      <c r="J12" s="114" t="str">
        <f>'Rekapitulace zakázky'!AN8</f>
        <v>29. 5. 2024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zakázky'!AN10="","",'Rekapitulace zakázky'!AN10)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zakázky'!E11="","",'Rekapitulace zakázky'!E11)</f>
        <v>Správa železnic, státní organizace</v>
      </c>
      <c r="F15" s="34"/>
      <c r="G15" s="34"/>
      <c r="H15" s="34"/>
      <c r="I15" s="112" t="s">
        <v>28</v>
      </c>
      <c r="J15" s="113" t="str">
        <f>IF('Rekapitulace zakázky'!AN11="","",'Rekapitulace zakázky'!AN11)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zakázky'!E20="","",'Rekapitulace zakázky'!E20)</f>
        <v/>
      </c>
      <c r="F24" s="34"/>
      <c r="G24" s="34"/>
      <c r="H24" s="34"/>
      <c r="I24" s="112" t="s">
        <v>28</v>
      </c>
      <c r="J24" s="11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ROUND(J155,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ROUND((SUM(BE155:BE276)),  2)</f>
        <v>0</v>
      </c>
      <c r="G33" s="34"/>
      <c r="H33" s="34"/>
      <c r="I33" s="124">
        <v>0.21</v>
      </c>
      <c r="J33" s="123">
        <f>ROUND(((SUM(BE155:BE276))*I33),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ROUND((SUM(BF155:BF276)),  2)</f>
        <v>0</v>
      </c>
      <c r="G34" s="34"/>
      <c r="H34" s="34"/>
      <c r="I34" s="124">
        <v>0.12</v>
      </c>
      <c r="J34" s="123">
        <f>ROUND(((SUM(BF155:BF276))*I34),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ROUND((SUM(BG155:BG276)),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ROUND((SUM(BH155:BH276)),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ROUND((SUM(BI155:BI276)),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5" t="str">
        <f>E7</f>
        <v>Praha Vysočany - oprava vnitřních prostor měnírny (2NP)</v>
      </c>
      <c r="F85" s="296"/>
      <c r="G85" s="296"/>
      <c r="H85" s="29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3" t="str">
        <f>E9</f>
        <v>003 - Elektroinstalace</v>
      </c>
      <c r="F87" s="294"/>
      <c r="G87" s="294"/>
      <c r="H87" s="29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29. 5. 2024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/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J155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2:12" s="9" customFormat="1" ht="24.95" customHeight="1">
      <c r="B97" s="147"/>
      <c r="C97" s="148"/>
      <c r="D97" s="149" t="s">
        <v>1468</v>
      </c>
      <c r="E97" s="150"/>
      <c r="F97" s="150"/>
      <c r="G97" s="150"/>
      <c r="H97" s="150"/>
      <c r="I97" s="150"/>
      <c r="J97" s="151">
        <f>J156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1469</v>
      </c>
      <c r="E98" s="156"/>
      <c r="F98" s="156"/>
      <c r="G98" s="156"/>
      <c r="H98" s="156"/>
      <c r="I98" s="156"/>
      <c r="J98" s="157">
        <f>J157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1470</v>
      </c>
      <c r="E99" s="156"/>
      <c r="F99" s="156"/>
      <c r="G99" s="156"/>
      <c r="H99" s="156"/>
      <c r="I99" s="156"/>
      <c r="J99" s="157">
        <f>J159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1471</v>
      </c>
      <c r="E100" s="156"/>
      <c r="F100" s="156"/>
      <c r="G100" s="156"/>
      <c r="H100" s="156"/>
      <c r="I100" s="156"/>
      <c r="J100" s="157">
        <f>J161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1472</v>
      </c>
      <c r="E101" s="156"/>
      <c r="F101" s="156"/>
      <c r="G101" s="156"/>
      <c r="H101" s="156"/>
      <c r="I101" s="156"/>
      <c r="J101" s="157">
        <f>J163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1473</v>
      </c>
      <c r="E102" s="156"/>
      <c r="F102" s="156"/>
      <c r="G102" s="156"/>
      <c r="H102" s="156"/>
      <c r="I102" s="156"/>
      <c r="J102" s="157">
        <f>J167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1474</v>
      </c>
      <c r="E103" s="156"/>
      <c r="F103" s="156"/>
      <c r="G103" s="156"/>
      <c r="H103" s="156"/>
      <c r="I103" s="156"/>
      <c r="J103" s="157">
        <f>J171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1475</v>
      </c>
      <c r="E104" s="156"/>
      <c r="F104" s="156"/>
      <c r="G104" s="156"/>
      <c r="H104" s="156"/>
      <c r="I104" s="156"/>
      <c r="J104" s="157">
        <f>J182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1476</v>
      </c>
      <c r="E105" s="156"/>
      <c r="F105" s="156"/>
      <c r="G105" s="156"/>
      <c r="H105" s="156"/>
      <c r="I105" s="156"/>
      <c r="J105" s="157">
        <f>J187</f>
        <v>0</v>
      </c>
      <c r="K105" s="154"/>
      <c r="L105" s="158"/>
    </row>
    <row r="106" spans="2:12" s="9" customFormat="1" ht="24.95" customHeight="1">
      <c r="B106" s="147"/>
      <c r="C106" s="148"/>
      <c r="D106" s="149" t="s">
        <v>1477</v>
      </c>
      <c r="E106" s="150"/>
      <c r="F106" s="150"/>
      <c r="G106" s="150"/>
      <c r="H106" s="150"/>
      <c r="I106" s="150"/>
      <c r="J106" s="151">
        <f>J189</f>
        <v>0</v>
      </c>
      <c r="K106" s="148"/>
      <c r="L106" s="152"/>
    </row>
    <row r="107" spans="2:12" s="10" customFormat="1" ht="19.899999999999999" customHeight="1">
      <c r="B107" s="153"/>
      <c r="C107" s="154"/>
      <c r="D107" s="155" t="s">
        <v>1478</v>
      </c>
      <c r="E107" s="156"/>
      <c r="F107" s="156"/>
      <c r="G107" s="156"/>
      <c r="H107" s="156"/>
      <c r="I107" s="156"/>
      <c r="J107" s="157">
        <f>J190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1479</v>
      </c>
      <c r="E108" s="156"/>
      <c r="F108" s="156"/>
      <c r="G108" s="156"/>
      <c r="H108" s="156"/>
      <c r="I108" s="156"/>
      <c r="J108" s="157">
        <f>J192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1473</v>
      </c>
      <c r="E109" s="156"/>
      <c r="F109" s="156"/>
      <c r="G109" s="156"/>
      <c r="H109" s="156"/>
      <c r="I109" s="156"/>
      <c r="J109" s="157">
        <f>J194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1474</v>
      </c>
      <c r="E110" s="156"/>
      <c r="F110" s="156"/>
      <c r="G110" s="156"/>
      <c r="H110" s="156"/>
      <c r="I110" s="156"/>
      <c r="J110" s="157">
        <f>J198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1475</v>
      </c>
      <c r="E111" s="156"/>
      <c r="F111" s="156"/>
      <c r="G111" s="156"/>
      <c r="H111" s="156"/>
      <c r="I111" s="156"/>
      <c r="J111" s="157">
        <f>J203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1476</v>
      </c>
      <c r="E112" s="156"/>
      <c r="F112" s="156"/>
      <c r="G112" s="156"/>
      <c r="H112" s="156"/>
      <c r="I112" s="156"/>
      <c r="J112" s="157">
        <f>J206</f>
        <v>0</v>
      </c>
      <c r="K112" s="154"/>
      <c r="L112" s="158"/>
    </row>
    <row r="113" spans="2:12" s="9" customFormat="1" ht="24.95" customHeight="1">
      <c r="B113" s="147"/>
      <c r="C113" s="148"/>
      <c r="D113" s="149" t="s">
        <v>1480</v>
      </c>
      <c r="E113" s="150"/>
      <c r="F113" s="150"/>
      <c r="G113" s="150"/>
      <c r="H113" s="150"/>
      <c r="I113" s="150"/>
      <c r="J113" s="151">
        <f>J208</f>
        <v>0</v>
      </c>
      <c r="K113" s="148"/>
      <c r="L113" s="152"/>
    </row>
    <row r="114" spans="2:12" s="10" customFormat="1" ht="19.899999999999999" customHeight="1">
      <c r="B114" s="153"/>
      <c r="C114" s="154"/>
      <c r="D114" s="155" t="s">
        <v>1481</v>
      </c>
      <c r="E114" s="156"/>
      <c r="F114" s="156"/>
      <c r="G114" s="156"/>
      <c r="H114" s="156"/>
      <c r="I114" s="156"/>
      <c r="J114" s="157">
        <f>J209</f>
        <v>0</v>
      </c>
      <c r="K114" s="154"/>
      <c r="L114" s="158"/>
    </row>
    <row r="115" spans="2:12" s="10" customFormat="1" ht="19.899999999999999" customHeight="1">
      <c r="B115" s="153"/>
      <c r="C115" s="154"/>
      <c r="D115" s="155" t="s">
        <v>1482</v>
      </c>
      <c r="E115" s="156"/>
      <c r="F115" s="156"/>
      <c r="G115" s="156"/>
      <c r="H115" s="156"/>
      <c r="I115" s="156"/>
      <c r="J115" s="157">
        <f>J217</f>
        <v>0</v>
      </c>
      <c r="K115" s="154"/>
      <c r="L115" s="158"/>
    </row>
    <row r="116" spans="2:12" s="10" customFormat="1" ht="19.899999999999999" customHeight="1">
      <c r="B116" s="153"/>
      <c r="C116" s="154"/>
      <c r="D116" s="155" t="s">
        <v>1483</v>
      </c>
      <c r="E116" s="156"/>
      <c r="F116" s="156"/>
      <c r="G116" s="156"/>
      <c r="H116" s="156"/>
      <c r="I116" s="156"/>
      <c r="J116" s="157">
        <f>J219</f>
        <v>0</v>
      </c>
      <c r="K116" s="154"/>
      <c r="L116" s="158"/>
    </row>
    <row r="117" spans="2:12" s="10" customFormat="1" ht="19.899999999999999" customHeight="1">
      <c r="B117" s="153"/>
      <c r="C117" s="154"/>
      <c r="D117" s="155" t="s">
        <v>1484</v>
      </c>
      <c r="E117" s="156"/>
      <c r="F117" s="156"/>
      <c r="G117" s="156"/>
      <c r="H117" s="156"/>
      <c r="I117" s="156"/>
      <c r="J117" s="157">
        <f>J222</f>
        <v>0</v>
      </c>
      <c r="K117" s="154"/>
      <c r="L117" s="158"/>
    </row>
    <row r="118" spans="2:12" s="10" customFormat="1" ht="19.899999999999999" customHeight="1">
      <c r="B118" s="153"/>
      <c r="C118" s="154"/>
      <c r="D118" s="155" t="s">
        <v>1485</v>
      </c>
      <c r="E118" s="156"/>
      <c r="F118" s="156"/>
      <c r="G118" s="156"/>
      <c r="H118" s="156"/>
      <c r="I118" s="156"/>
      <c r="J118" s="157">
        <f>J225</f>
        <v>0</v>
      </c>
      <c r="K118" s="154"/>
      <c r="L118" s="158"/>
    </row>
    <row r="119" spans="2:12" s="10" customFormat="1" ht="19.899999999999999" customHeight="1">
      <c r="B119" s="153"/>
      <c r="C119" s="154"/>
      <c r="D119" s="155" t="s">
        <v>1486</v>
      </c>
      <c r="E119" s="156"/>
      <c r="F119" s="156"/>
      <c r="G119" s="156"/>
      <c r="H119" s="156"/>
      <c r="I119" s="156"/>
      <c r="J119" s="157">
        <f>J227</f>
        <v>0</v>
      </c>
      <c r="K119" s="154"/>
      <c r="L119" s="158"/>
    </row>
    <row r="120" spans="2:12" s="10" customFormat="1" ht="19.899999999999999" customHeight="1">
      <c r="B120" s="153"/>
      <c r="C120" s="154"/>
      <c r="D120" s="155" t="s">
        <v>1487</v>
      </c>
      <c r="E120" s="156"/>
      <c r="F120" s="156"/>
      <c r="G120" s="156"/>
      <c r="H120" s="156"/>
      <c r="I120" s="156"/>
      <c r="J120" s="157">
        <f>J229</f>
        <v>0</v>
      </c>
      <c r="K120" s="154"/>
      <c r="L120" s="158"/>
    </row>
    <row r="121" spans="2:12" s="10" customFormat="1" ht="19.899999999999999" customHeight="1">
      <c r="B121" s="153"/>
      <c r="C121" s="154"/>
      <c r="D121" s="155" t="s">
        <v>1488</v>
      </c>
      <c r="E121" s="156"/>
      <c r="F121" s="156"/>
      <c r="G121" s="156"/>
      <c r="H121" s="156"/>
      <c r="I121" s="156"/>
      <c r="J121" s="157">
        <f>J231</f>
        <v>0</v>
      </c>
      <c r="K121" s="154"/>
      <c r="L121" s="158"/>
    </row>
    <row r="122" spans="2:12" s="10" customFormat="1" ht="19.899999999999999" customHeight="1">
      <c r="B122" s="153"/>
      <c r="C122" s="154"/>
      <c r="D122" s="155" t="s">
        <v>1489</v>
      </c>
      <c r="E122" s="156"/>
      <c r="F122" s="156"/>
      <c r="G122" s="156"/>
      <c r="H122" s="156"/>
      <c r="I122" s="156"/>
      <c r="J122" s="157">
        <f>J233</f>
        <v>0</v>
      </c>
      <c r="K122" s="154"/>
      <c r="L122" s="158"/>
    </row>
    <row r="123" spans="2:12" s="10" customFormat="1" ht="19.899999999999999" customHeight="1">
      <c r="B123" s="153"/>
      <c r="C123" s="154"/>
      <c r="D123" s="155" t="s">
        <v>1490</v>
      </c>
      <c r="E123" s="156"/>
      <c r="F123" s="156"/>
      <c r="G123" s="156"/>
      <c r="H123" s="156"/>
      <c r="I123" s="156"/>
      <c r="J123" s="157">
        <f>J238</f>
        <v>0</v>
      </c>
      <c r="K123" s="154"/>
      <c r="L123" s="158"/>
    </row>
    <row r="124" spans="2:12" s="10" customFormat="1" ht="19.899999999999999" customHeight="1">
      <c r="B124" s="153"/>
      <c r="C124" s="154"/>
      <c r="D124" s="155" t="s">
        <v>1475</v>
      </c>
      <c r="E124" s="156"/>
      <c r="F124" s="156"/>
      <c r="G124" s="156"/>
      <c r="H124" s="156"/>
      <c r="I124" s="156"/>
      <c r="J124" s="157">
        <f>J244</f>
        <v>0</v>
      </c>
      <c r="K124" s="154"/>
      <c r="L124" s="158"/>
    </row>
    <row r="125" spans="2:12" s="10" customFormat="1" ht="19.899999999999999" customHeight="1">
      <c r="B125" s="153"/>
      <c r="C125" s="154"/>
      <c r="D125" s="155" t="s">
        <v>1491</v>
      </c>
      <c r="E125" s="156"/>
      <c r="F125" s="156"/>
      <c r="G125" s="156"/>
      <c r="H125" s="156"/>
      <c r="I125" s="156"/>
      <c r="J125" s="157">
        <f>J248</f>
        <v>0</v>
      </c>
      <c r="K125" s="154"/>
      <c r="L125" s="158"/>
    </row>
    <row r="126" spans="2:12" s="10" customFormat="1" ht="19.899999999999999" customHeight="1">
      <c r="B126" s="153"/>
      <c r="C126" s="154"/>
      <c r="D126" s="155" t="s">
        <v>1492</v>
      </c>
      <c r="E126" s="156"/>
      <c r="F126" s="156"/>
      <c r="G126" s="156"/>
      <c r="H126" s="156"/>
      <c r="I126" s="156"/>
      <c r="J126" s="157">
        <f>J251</f>
        <v>0</v>
      </c>
      <c r="K126" s="154"/>
      <c r="L126" s="158"/>
    </row>
    <row r="127" spans="2:12" s="10" customFormat="1" ht="19.899999999999999" customHeight="1">
      <c r="B127" s="153"/>
      <c r="C127" s="154"/>
      <c r="D127" s="155" t="s">
        <v>1493</v>
      </c>
      <c r="E127" s="156"/>
      <c r="F127" s="156"/>
      <c r="G127" s="156"/>
      <c r="H127" s="156"/>
      <c r="I127" s="156"/>
      <c r="J127" s="157">
        <f>J253</f>
        <v>0</v>
      </c>
      <c r="K127" s="154"/>
      <c r="L127" s="158"/>
    </row>
    <row r="128" spans="2:12" s="9" customFormat="1" ht="24.95" customHeight="1">
      <c r="B128" s="147"/>
      <c r="C128" s="148"/>
      <c r="D128" s="149" t="s">
        <v>1494</v>
      </c>
      <c r="E128" s="150"/>
      <c r="F128" s="150"/>
      <c r="G128" s="150"/>
      <c r="H128" s="150"/>
      <c r="I128" s="150"/>
      <c r="J128" s="151">
        <f>J259</f>
        <v>0</v>
      </c>
      <c r="K128" s="148"/>
      <c r="L128" s="152"/>
    </row>
    <row r="129" spans="1:31" s="10" customFormat="1" ht="19.899999999999999" customHeight="1">
      <c r="B129" s="153"/>
      <c r="C129" s="154"/>
      <c r="D129" s="155" t="s">
        <v>1495</v>
      </c>
      <c r="E129" s="156"/>
      <c r="F129" s="156"/>
      <c r="G129" s="156"/>
      <c r="H129" s="156"/>
      <c r="I129" s="156"/>
      <c r="J129" s="157">
        <f>J260</f>
        <v>0</v>
      </c>
      <c r="K129" s="154"/>
      <c r="L129" s="158"/>
    </row>
    <row r="130" spans="1:31" s="10" customFormat="1" ht="19.899999999999999" customHeight="1">
      <c r="B130" s="153"/>
      <c r="C130" s="154"/>
      <c r="D130" s="155" t="s">
        <v>1496</v>
      </c>
      <c r="E130" s="156"/>
      <c r="F130" s="156"/>
      <c r="G130" s="156"/>
      <c r="H130" s="156"/>
      <c r="I130" s="156"/>
      <c r="J130" s="157">
        <f>J263</f>
        <v>0</v>
      </c>
      <c r="K130" s="154"/>
      <c r="L130" s="158"/>
    </row>
    <row r="131" spans="1:31" s="10" customFormat="1" ht="19.899999999999999" customHeight="1">
      <c r="B131" s="153"/>
      <c r="C131" s="154"/>
      <c r="D131" s="155" t="s">
        <v>1497</v>
      </c>
      <c r="E131" s="156"/>
      <c r="F131" s="156"/>
      <c r="G131" s="156"/>
      <c r="H131" s="156"/>
      <c r="I131" s="156"/>
      <c r="J131" s="157">
        <f>J265</f>
        <v>0</v>
      </c>
      <c r="K131" s="154"/>
      <c r="L131" s="158"/>
    </row>
    <row r="132" spans="1:31" s="10" customFormat="1" ht="19.899999999999999" customHeight="1">
      <c r="B132" s="153"/>
      <c r="C132" s="154"/>
      <c r="D132" s="155" t="s">
        <v>1498</v>
      </c>
      <c r="E132" s="156"/>
      <c r="F132" s="156"/>
      <c r="G132" s="156"/>
      <c r="H132" s="156"/>
      <c r="I132" s="156"/>
      <c r="J132" s="157">
        <f>J268</f>
        <v>0</v>
      </c>
      <c r="K132" s="154"/>
      <c r="L132" s="158"/>
    </row>
    <row r="133" spans="1:31" s="10" customFormat="1" ht="19.899999999999999" customHeight="1">
      <c r="B133" s="153"/>
      <c r="C133" s="154"/>
      <c r="D133" s="155" t="s">
        <v>1499</v>
      </c>
      <c r="E133" s="156"/>
      <c r="F133" s="156"/>
      <c r="G133" s="156"/>
      <c r="H133" s="156"/>
      <c r="I133" s="156"/>
      <c r="J133" s="157">
        <f>J271</f>
        <v>0</v>
      </c>
      <c r="K133" s="154"/>
      <c r="L133" s="158"/>
    </row>
    <row r="134" spans="1:31" s="10" customFormat="1" ht="19.899999999999999" customHeight="1">
      <c r="B134" s="153"/>
      <c r="C134" s="154"/>
      <c r="D134" s="155" t="s">
        <v>1500</v>
      </c>
      <c r="E134" s="156"/>
      <c r="F134" s="156"/>
      <c r="G134" s="156"/>
      <c r="H134" s="156"/>
      <c r="I134" s="156"/>
      <c r="J134" s="157">
        <f>J273</f>
        <v>0</v>
      </c>
      <c r="K134" s="154"/>
      <c r="L134" s="158"/>
    </row>
    <row r="135" spans="1:31" s="10" customFormat="1" ht="19.899999999999999" customHeight="1">
      <c r="B135" s="153"/>
      <c r="C135" s="154"/>
      <c r="D135" s="155" t="s">
        <v>1501</v>
      </c>
      <c r="E135" s="156"/>
      <c r="F135" s="156"/>
      <c r="G135" s="156"/>
      <c r="H135" s="156"/>
      <c r="I135" s="156"/>
      <c r="J135" s="157">
        <f>J275</f>
        <v>0</v>
      </c>
      <c r="K135" s="154"/>
      <c r="L135" s="158"/>
    </row>
    <row r="136" spans="1:31" s="2" customFormat="1" ht="21.7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6.95" customHeight="1">
      <c r="A137" s="34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41" spans="1:31" s="2" customFormat="1" ht="6.95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24.95" customHeight="1">
      <c r="A142" s="34"/>
      <c r="B142" s="35"/>
      <c r="C142" s="23" t="s">
        <v>130</v>
      </c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6.95" customHeight="1">
      <c r="A143" s="34"/>
      <c r="B143" s="35"/>
      <c r="C143" s="36"/>
      <c r="D143" s="36"/>
      <c r="E143" s="36"/>
      <c r="F143" s="36"/>
      <c r="G143" s="36"/>
      <c r="H143" s="36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2" customHeight="1">
      <c r="A144" s="34"/>
      <c r="B144" s="35"/>
      <c r="C144" s="29" t="s">
        <v>16</v>
      </c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6.5" customHeight="1">
      <c r="A145" s="34"/>
      <c r="B145" s="35"/>
      <c r="C145" s="36"/>
      <c r="D145" s="36"/>
      <c r="E145" s="295" t="str">
        <f>E7</f>
        <v>Praha Vysočany - oprava vnitřních prostor měnírny (2NP)</v>
      </c>
      <c r="F145" s="296"/>
      <c r="G145" s="296"/>
      <c r="H145" s="296"/>
      <c r="I145" s="36"/>
      <c r="J145" s="36"/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12" customHeight="1">
      <c r="A146" s="34"/>
      <c r="B146" s="35"/>
      <c r="C146" s="29" t="s">
        <v>99</v>
      </c>
      <c r="D146" s="36"/>
      <c r="E146" s="36"/>
      <c r="F146" s="36"/>
      <c r="G146" s="36"/>
      <c r="H146" s="36"/>
      <c r="I146" s="36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6.5" customHeight="1">
      <c r="A147" s="34"/>
      <c r="B147" s="35"/>
      <c r="C147" s="36"/>
      <c r="D147" s="36"/>
      <c r="E147" s="283" t="str">
        <f>E9</f>
        <v>003 - Elektroinstalace</v>
      </c>
      <c r="F147" s="294"/>
      <c r="G147" s="294"/>
      <c r="H147" s="294"/>
      <c r="I147" s="36"/>
      <c r="J147" s="36"/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6.95" customHeight="1">
      <c r="A148" s="34"/>
      <c r="B148" s="35"/>
      <c r="C148" s="36"/>
      <c r="D148" s="36"/>
      <c r="E148" s="36"/>
      <c r="F148" s="36"/>
      <c r="G148" s="36"/>
      <c r="H148" s="36"/>
      <c r="I148" s="36"/>
      <c r="J148" s="36"/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2" customFormat="1" ht="12" customHeight="1">
      <c r="A149" s="34"/>
      <c r="B149" s="35"/>
      <c r="C149" s="29" t="s">
        <v>20</v>
      </c>
      <c r="D149" s="36"/>
      <c r="E149" s="36"/>
      <c r="F149" s="27" t="str">
        <f>F12</f>
        <v xml:space="preserve"> </v>
      </c>
      <c r="G149" s="36"/>
      <c r="H149" s="36"/>
      <c r="I149" s="29" t="s">
        <v>22</v>
      </c>
      <c r="J149" s="66" t="str">
        <f>IF(J12="","",J12)</f>
        <v>29. 5. 2024</v>
      </c>
      <c r="K149" s="36"/>
      <c r="L149" s="51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  <row r="150" spans="1:65" s="2" customFormat="1" ht="6.95" customHeight="1">
      <c r="A150" s="34"/>
      <c r="B150" s="35"/>
      <c r="C150" s="36"/>
      <c r="D150" s="36"/>
      <c r="E150" s="36"/>
      <c r="F150" s="36"/>
      <c r="G150" s="36"/>
      <c r="H150" s="36"/>
      <c r="I150" s="36"/>
      <c r="J150" s="36"/>
      <c r="K150" s="36"/>
      <c r="L150" s="51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  <row r="151" spans="1:65" s="2" customFormat="1" ht="15.2" customHeight="1">
      <c r="A151" s="34"/>
      <c r="B151" s="35"/>
      <c r="C151" s="29" t="s">
        <v>24</v>
      </c>
      <c r="D151" s="36"/>
      <c r="E151" s="36"/>
      <c r="F151" s="27" t="str">
        <f>E15</f>
        <v>Správa železnic, státní organizace</v>
      </c>
      <c r="G151" s="36"/>
      <c r="H151" s="36"/>
      <c r="I151" s="29" t="s">
        <v>32</v>
      </c>
      <c r="J151" s="32" t="str">
        <f>E21</f>
        <v xml:space="preserve"> </v>
      </c>
      <c r="K151" s="36"/>
      <c r="L151" s="51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  <row r="152" spans="1:65" s="2" customFormat="1" ht="15.2" customHeight="1">
      <c r="A152" s="34"/>
      <c r="B152" s="35"/>
      <c r="C152" s="29" t="s">
        <v>30</v>
      </c>
      <c r="D152" s="36"/>
      <c r="E152" s="36"/>
      <c r="F152" s="27" t="str">
        <f>IF(E18="","",E18)</f>
        <v>Vyplň údaj</v>
      </c>
      <c r="G152" s="36"/>
      <c r="H152" s="36"/>
      <c r="I152" s="29" t="s">
        <v>35</v>
      </c>
      <c r="J152" s="32" t="str">
        <f>E24</f>
        <v/>
      </c>
      <c r="K152" s="36"/>
      <c r="L152" s="51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  <row r="153" spans="1:65" s="2" customFormat="1" ht="10.35" customHeight="1">
      <c r="A153" s="34"/>
      <c r="B153" s="35"/>
      <c r="C153" s="36"/>
      <c r="D153" s="36"/>
      <c r="E153" s="36"/>
      <c r="F153" s="36"/>
      <c r="G153" s="36"/>
      <c r="H153" s="36"/>
      <c r="I153" s="36"/>
      <c r="J153" s="36"/>
      <c r="K153" s="36"/>
      <c r="L153" s="51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  <row r="154" spans="1:65" s="11" customFormat="1" ht="29.25" customHeight="1">
      <c r="A154" s="159"/>
      <c r="B154" s="160"/>
      <c r="C154" s="161" t="s">
        <v>131</v>
      </c>
      <c r="D154" s="162" t="s">
        <v>62</v>
      </c>
      <c r="E154" s="162" t="s">
        <v>58</v>
      </c>
      <c r="F154" s="162" t="s">
        <v>59</v>
      </c>
      <c r="G154" s="162" t="s">
        <v>132</v>
      </c>
      <c r="H154" s="162" t="s">
        <v>133</v>
      </c>
      <c r="I154" s="162" t="s">
        <v>134</v>
      </c>
      <c r="J154" s="162" t="s">
        <v>104</v>
      </c>
      <c r="K154" s="163" t="s">
        <v>135</v>
      </c>
      <c r="L154" s="164"/>
      <c r="M154" s="75" t="s">
        <v>1</v>
      </c>
      <c r="N154" s="76" t="s">
        <v>41</v>
      </c>
      <c r="O154" s="76" t="s">
        <v>136</v>
      </c>
      <c r="P154" s="76" t="s">
        <v>137</v>
      </c>
      <c r="Q154" s="76" t="s">
        <v>138</v>
      </c>
      <c r="R154" s="76" t="s">
        <v>139</v>
      </c>
      <c r="S154" s="76" t="s">
        <v>140</v>
      </c>
      <c r="T154" s="77" t="s">
        <v>141</v>
      </c>
      <c r="U154" s="159"/>
      <c r="V154" s="159"/>
      <c r="W154" s="159"/>
      <c r="X154" s="159"/>
      <c r="Y154" s="159"/>
      <c r="Z154" s="159"/>
      <c r="AA154" s="159"/>
      <c r="AB154" s="159"/>
      <c r="AC154" s="159"/>
      <c r="AD154" s="159"/>
      <c r="AE154" s="159"/>
    </row>
    <row r="155" spans="1:65" s="2" customFormat="1" ht="22.9" customHeight="1">
      <c r="A155" s="34"/>
      <c r="B155" s="35"/>
      <c r="C155" s="82" t="s">
        <v>142</v>
      </c>
      <c r="D155" s="36"/>
      <c r="E155" s="36"/>
      <c r="F155" s="36"/>
      <c r="G155" s="36"/>
      <c r="H155" s="36"/>
      <c r="I155" s="36"/>
      <c r="J155" s="165">
        <f>BK155</f>
        <v>0</v>
      </c>
      <c r="K155" s="36"/>
      <c r="L155" s="39"/>
      <c r="M155" s="78"/>
      <c r="N155" s="166"/>
      <c r="O155" s="79"/>
      <c r="P155" s="167">
        <f>P156+P189+P208+P259</f>
        <v>0</v>
      </c>
      <c r="Q155" s="79"/>
      <c r="R155" s="167">
        <f>R156+R189+R208+R259</f>
        <v>0</v>
      </c>
      <c r="S155" s="79"/>
      <c r="T155" s="168">
        <f>T156+T189+T208+T259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76</v>
      </c>
      <c r="AU155" s="17" t="s">
        <v>106</v>
      </c>
      <c r="BK155" s="169">
        <f>BK156+BK189+BK208+BK259</f>
        <v>0</v>
      </c>
    </row>
    <row r="156" spans="1:65" s="12" customFormat="1" ht="25.9" customHeight="1">
      <c r="B156" s="170"/>
      <c r="C156" s="171"/>
      <c r="D156" s="172" t="s">
        <v>76</v>
      </c>
      <c r="E156" s="173" t="s">
        <v>1502</v>
      </c>
      <c r="F156" s="173" t="s">
        <v>1503</v>
      </c>
      <c r="G156" s="171"/>
      <c r="H156" s="171"/>
      <c r="I156" s="174"/>
      <c r="J156" s="175">
        <f>BK156</f>
        <v>0</v>
      </c>
      <c r="K156" s="171"/>
      <c r="L156" s="176"/>
      <c r="M156" s="177"/>
      <c r="N156" s="178"/>
      <c r="O156" s="178"/>
      <c r="P156" s="179">
        <f>P157+P159+P161+P163+P167+P171+P182+P187</f>
        <v>0</v>
      </c>
      <c r="Q156" s="178"/>
      <c r="R156" s="179">
        <f>R157+R159+R161+R163+R167+R171+R182+R187</f>
        <v>0</v>
      </c>
      <c r="S156" s="178"/>
      <c r="T156" s="180">
        <f>T157+T159+T161+T163+T167+T171+T182+T187</f>
        <v>0</v>
      </c>
      <c r="AR156" s="181" t="s">
        <v>85</v>
      </c>
      <c r="AT156" s="182" t="s">
        <v>76</v>
      </c>
      <c r="AU156" s="182" t="s">
        <v>77</v>
      </c>
      <c r="AY156" s="181" t="s">
        <v>145</v>
      </c>
      <c r="BK156" s="183">
        <f>BK157+BK159+BK161+BK163+BK167+BK171+BK182+BK187</f>
        <v>0</v>
      </c>
    </row>
    <row r="157" spans="1:65" s="12" customFormat="1" ht="22.9" customHeight="1">
      <c r="B157" s="170"/>
      <c r="C157" s="171"/>
      <c r="D157" s="172" t="s">
        <v>76</v>
      </c>
      <c r="E157" s="184" t="s">
        <v>1504</v>
      </c>
      <c r="F157" s="184" t="s">
        <v>1505</v>
      </c>
      <c r="G157" s="171"/>
      <c r="H157" s="171"/>
      <c r="I157" s="174"/>
      <c r="J157" s="185">
        <f>BK157</f>
        <v>0</v>
      </c>
      <c r="K157" s="171"/>
      <c r="L157" s="176"/>
      <c r="M157" s="177"/>
      <c r="N157" s="178"/>
      <c r="O157" s="178"/>
      <c r="P157" s="179">
        <f>P158</f>
        <v>0</v>
      </c>
      <c r="Q157" s="178"/>
      <c r="R157" s="179">
        <f>R158</f>
        <v>0</v>
      </c>
      <c r="S157" s="178"/>
      <c r="T157" s="180">
        <f>T158</f>
        <v>0</v>
      </c>
      <c r="AR157" s="181" t="s">
        <v>85</v>
      </c>
      <c r="AT157" s="182" t="s">
        <v>76</v>
      </c>
      <c r="AU157" s="182" t="s">
        <v>85</v>
      </c>
      <c r="AY157" s="181" t="s">
        <v>145</v>
      </c>
      <c r="BK157" s="183">
        <f>BK158</f>
        <v>0</v>
      </c>
    </row>
    <row r="158" spans="1:65" s="2" customFormat="1" ht="24.2" customHeight="1">
      <c r="A158" s="34"/>
      <c r="B158" s="35"/>
      <c r="C158" s="186" t="s">
        <v>85</v>
      </c>
      <c r="D158" s="186" t="s">
        <v>148</v>
      </c>
      <c r="E158" s="187" t="s">
        <v>1506</v>
      </c>
      <c r="F158" s="188" t="s">
        <v>1507</v>
      </c>
      <c r="G158" s="189" t="s">
        <v>792</v>
      </c>
      <c r="H158" s="190">
        <v>1</v>
      </c>
      <c r="I158" s="191"/>
      <c r="J158" s="192">
        <f>ROUND(I158*H158,2)</f>
        <v>0</v>
      </c>
      <c r="K158" s="188" t="s">
        <v>1735</v>
      </c>
      <c r="L158" s="39"/>
      <c r="M158" s="193" t="s">
        <v>1</v>
      </c>
      <c r="N158" s="194" t="s">
        <v>42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153</v>
      </c>
      <c r="AT158" s="197" t="s">
        <v>148</v>
      </c>
      <c r="AU158" s="197" t="s">
        <v>87</v>
      </c>
      <c r="AY158" s="17" t="s">
        <v>145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85</v>
      </c>
      <c r="BK158" s="198">
        <f>ROUND(I158*H158,2)</f>
        <v>0</v>
      </c>
      <c r="BL158" s="17" t="s">
        <v>153</v>
      </c>
      <c r="BM158" s="197" t="s">
        <v>87</v>
      </c>
    </row>
    <row r="159" spans="1:65" s="12" customFormat="1" ht="22.9" customHeight="1">
      <c r="B159" s="170"/>
      <c r="C159" s="171"/>
      <c r="D159" s="172" t="s">
        <v>76</v>
      </c>
      <c r="E159" s="184" t="s">
        <v>1508</v>
      </c>
      <c r="F159" s="184" t="s">
        <v>1509</v>
      </c>
      <c r="G159" s="171"/>
      <c r="H159" s="171"/>
      <c r="I159" s="174"/>
      <c r="J159" s="185">
        <f>BK159</f>
        <v>0</v>
      </c>
      <c r="K159" s="171"/>
      <c r="L159" s="176"/>
      <c r="M159" s="177"/>
      <c r="N159" s="178"/>
      <c r="O159" s="178"/>
      <c r="P159" s="179">
        <f>P160</f>
        <v>0</v>
      </c>
      <c r="Q159" s="178"/>
      <c r="R159" s="179">
        <f>R160</f>
        <v>0</v>
      </c>
      <c r="S159" s="178"/>
      <c r="T159" s="180">
        <f>T160</f>
        <v>0</v>
      </c>
      <c r="AR159" s="181" t="s">
        <v>85</v>
      </c>
      <c r="AT159" s="182" t="s">
        <v>76</v>
      </c>
      <c r="AU159" s="182" t="s">
        <v>85</v>
      </c>
      <c r="AY159" s="181" t="s">
        <v>145</v>
      </c>
      <c r="BK159" s="183">
        <f>BK160</f>
        <v>0</v>
      </c>
    </row>
    <row r="160" spans="1:65" s="2" customFormat="1" ht="16.5" customHeight="1">
      <c r="A160" s="34"/>
      <c r="B160" s="35"/>
      <c r="C160" s="186" t="s">
        <v>87</v>
      </c>
      <c r="D160" s="186" t="s">
        <v>148</v>
      </c>
      <c r="E160" s="187" t="s">
        <v>1510</v>
      </c>
      <c r="F160" s="188" t="s">
        <v>1511</v>
      </c>
      <c r="G160" s="189" t="s">
        <v>792</v>
      </c>
      <c r="H160" s="190">
        <v>1</v>
      </c>
      <c r="I160" s="191"/>
      <c r="J160" s="192">
        <f>ROUND(I160*H160,2)</f>
        <v>0</v>
      </c>
      <c r="K160" s="188" t="s">
        <v>1735</v>
      </c>
      <c r="L160" s="39"/>
      <c r="M160" s="193" t="s">
        <v>1</v>
      </c>
      <c r="N160" s="194" t="s">
        <v>42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153</v>
      </c>
      <c r="AT160" s="197" t="s">
        <v>148</v>
      </c>
      <c r="AU160" s="197" t="s">
        <v>87</v>
      </c>
      <c r="AY160" s="17" t="s">
        <v>145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153</v>
      </c>
      <c r="BM160" s="197" t="s">
        <v>153</v>
      </c>
    </row>
    <row r="161" spans="1:65" s="12" customFormat="1" ht="22.9" customHeight="1">
      <c r="B161" s="170"/>
      <c r="C161" s="171"/>
      <c r="D161" s="172" t="s">
        <v>76</v>
      </c>
      <c r="E161" s="184" t="s">
        <v>1512</v>
      </c>
      <c r="F161" s="184" t="s">
        <v>1513</v>
      </c>
      <c r="G161" s="171"/>
      <c r="H161" s="171"/>
      <c r="I161" s="174"/>
      <c r="J161" s="185">
        <f>BK161</f>
        <v>0</v>
      </c>
      <c r="K161" s="171"/>
      <c r="L161" s="176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AR161" s="181" t="s">
        <v>85</v>
      </c>
      <c r="AT161" s="182" t="s">
        <v>76</v>
      </c>
      <c r="AU161" s="182" t="s">
        <v>85</v>
      </c>
      <c r="AY161" s="181" t="s">
        <v>145</v>
      </c>
      <c r="BK161" s="183">
        <f>BK162</f>
        <v>0</v>
      </c>
    </row>
    <row r="162" spans="1:65" s="2" customFormat="1" ht="24.2" customHeight="1">
      <c r="A162" s="34"/>
      <c r="B162" s="35"/>
      <c r="C162" s="186" t="s">
        <v>146</v>
      </c>
      <c r="D162" s="186" t="s">
        <v>148</v>
      </c>
      <c r="E162" s="187" t="s">
        <v>1514</v>
      </c>
      <c r="F162" s="188" t="s">
        <v>1515</v>
      </c>
      <c r="G162" s="189" t="s">
        <v>792</v>
      </c>
      <c r="H162" s="190">
        <v>1</v>
      </c>
      <c r="I162" s="191"/>
      <c r="J162" s="192">
        <f>ROUND(I162*H162,2)</f>
        <v>0</v>
      </c>
      <c r="K162" s="188" t="s">
        <v>1735</v>
      </c>
      <c r="L162" s="39"/>
      <c r="M162" s="193" t="s">
        <v>1</v>
      </c>
      <c r="N162" s="194" t="s">
        <v>42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153</v>
      </c>
      <c r="AT162" s="197" t="s">
        <v>148</v>
      </c>
      <c r="AU162" s="197" t="s">
        <v>87</v>
      </c>
      <c r="AY162" s="17" t="s">
        <v>145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85</v>
      </c>
      <c r="BK162" s="198">
        <f>ROUND(I162*H162,2)</f>
        <v>0</v>
      </c>
      <c r="BL162" s="17" t="s">
        <v>153</v>
      </c>
      <c r="BM162" s="197" t="s">
        <v>180</v>
      </c>
    </row>
    <row r="163" spans="1:65" s="12" customFormat="1" ht="22.9" customHeight="1">
      <c r="B163" s="170"/>
      <c r="C163" s="171"/>
      <c r="D163" s="172" t="s">
        <v>76</v>
      </c>
      <c r="E163" s="184" t="s">
        <v>1516</v>
      </c>
      <c r="F163" s="184" t="s">
        <v>1517</v>
      </c>
      <c r="G163" s="171"/>
      <c r="H163" s="171"/>
      <c r="I163" s="174"/>
      <c r="J163" s="185">
        <f>BK163</f>
        <v>0</v>
      </c>
      <c r="K163" s="171"/>
      <c r="L163" s="176"/>
      <c r="M163" s="177"/>
      <c r="N163" s="178"/>
      <c r="O163" s="178"/>
      <c r="P163" s="179">
        <f>SUM(P164:P166)</f>
        <v>0</v>
      </c>
      <c r="Q163" s="178"/>
      <c r="R163" s="179">
        <f>SUM(R164:R166)</f>
        <v>0</v>
      </c>
      <c r="S163" s="178"/>
      <c r="T163" s="180">
        <f>SUM(T164:T166)</f>
        <v>0</v>
      </c>
      <c r="AR163" s="181" t="s">
        <v>85</v>
      </c>
      <c r="AT163" s="182" t="s">
        <v>76</v>
      </c>
      <c r="AU163" s="182" t="s">
        <v>85</v>
      </c>
      <c r="AY163" s="181" t="s">
        <v>145</v>
      </c>
      <c r="BK163" s="183">
        <f>SUM(BK164:BK166)</f>
        <v>0</v>
      </c>
    </row>
    <row r="164" spans="1:65" s="2" customFormat="1" ht="16.5" customHeight="1">
      <c r="A164" s="34"/>
      <c r="B164" s="35"/>
      <c r="C164" s="186" t="s">
        <v>153</v>
      </c>
      <c r="D164" s="186" t="s">
        <v>148</v>
      </c>
      <c r="E164" s="187" t="s">
        <v>1518</v>
      </c>
      <c r="F164" s="188" t="s">
        <v>1519</v>
      </c>
      <c r="G164" s="189" t="s">
        <v>792</v>
      </c>
      <c r="H164" s="190">
        <v>1</v>
      </c>
      <c r="I164" s="191"/>
      <c r="J164" s="192">
        <f>ROUND(I164*H164,2)</f>
        <v>0</v>
      </c>
      <c r="K164" s="188" t="s">
        <v>1735</v>
      </c>
      <c r="L164" s="39"/>
      <c r="M164" s="193" t="s">
        <v>1</v>
      </c>
      <c r="N164" s="194" t="s">
        <v>42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153</v>
      </c>
      <c r="AT164" s="197" t="s">
        <v>148</v>
      </c>
      <c r="AU164" s="197" t="s">
        <v>87</v>
      </c>
      <c r="AY164" s="17" t="s">
        <v>145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85</v>
      </c>
      <c r="BK164" s="198">
        <f>ROUND(I164*H164,2)</f>
        <v>0</v>
      </c>
      <c r="BL164" s="17" t="s">
        <v>153</v>
      </c>
      <c r="BM164" s="197" t="s">
        <v>192</v>
      </c>
    </row>
    <row r="165" spans="1:65" s="2" customFormat="1" ht="16.5" customHeight="1">
      <c r="A165" s="34"/>
      <c r="B165" s="35"/>
      <c r="C165" s="186" t="s">
        <v>174</v>
      </c>
      <c r="D165" s="186" t="s">
        <v>148</v>
      </c>
      <c r="E165" s="187" t="s">
        <v>1520</v>
      </c>
      <c r="F165" s="188" t="s">
        <v>1521</v>
      </c>
      <c r="G165" s="189" t="s">
        <v>792</v>
      </c>
      <c r="H165" s="190">
        <v>1</v>
      </c>
      <c r="I165" s="191"/>
      <c r="J165" s="192">
        <f>ROUND(I165*H165,2)</f>
        <v>0</v>
      </c>
      <c r="K165" s="188" t="s">
        <v>1735</v>
      </c>
      <c r="L165" s="39"/>
      <c r="M165" s="193" t="s">
        <v>1</v>
      </c>
      <c r="N165" s="194" t="s">
        <v>42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153</v>
      </c>
      <c r="AT165" s="197" t="s">
        <v>148</v>
      </c>
      <c r="AU165" s="197" t="s">
        <v>87</v>
      </c>
      <c r="AY165" s="17" t="s">
        <v>145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85</v>
      </c>
      <c r="BK165" s="198">
        <f>ROUND(I165*H165,2)</f>
        <v>0</v>
      </c>
      <c r="BL165" s="17" t="s">
        <v>153</v>
      </c>
      <c r="BM165" s="197" t="s">
        <v>201</v>
      </c>
    </row>
    <row r="166" spans="1:65" s="2" customFormat="1" ht="16.5" customHeight="1">
      <c r="A166" s="34"/>
      <c r="B166" s="35"/>
      <c r="C166" s="186" t="s">
        <v>180</v>
      </c>
      <c r="D166" s="186" t="s">
        <v>148</v>
      </c>
      <c r="E166" s="187" t="s">
        <v>1522</v>
      </c>
      <c r="F166" s="188" t="s">
        <v>1523</v>
      </c>
      <c r="G166" s="189" t="s">
        <v>792</v>
      </c>
      <c r="H166" s="190">
        <v>3</v>
      </c>
      <c r="I166" s="191"/>
      <c r="J166" s="192">
        <f>ROUND(I166*H166,2)</f>
        <v>0</v>
      </c>
      <c r="K166" s="188" t="s">
        <v>1735</v>
      </c>
      <c r="L166" s="39"/>
      <c r="M166" s="193" t="s">
        <v>1</v>
      </c>
      <c r="N166" s="194" t="s">
        <v>42</v>
      </c>
      <c r="O166" s="71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153</v>
      </c>
      <c r="AT166" s="197" t="s">
        <v>148</v>
      </c>
      <c r="AU166" s="197" t="s">
        <v>87</v>
      </c>
      <c r="AY166" s="17" t="s">
        <v>145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85</v>
      </c>
      <c r="BK166" s="198">
        <f>ROUND(I166*H166,2)</f>
        <v>0</v>
      </c>
      <c r="BL166" s="17" t="s">
        <v>153</v>
      </c>
      <c r="BM166" s="197" t="s">
        <v>8</v>
      </c>
    </row>
    <row r="167" spans="1:65" s="12" customFormat="1" ht="22.9" customHeight="1">
      <c r="B167" s="170"/>
      <c r="C167" s="171"/>
      <c r="D167" s="172" t="s">
        <v>76</v>
      </c>
      <c r="E167" s="184" t="s">
        <v>1524</v>
      </c>
      <c r="F167" s="184" t="s">
        <v>1525</v>
      </c>
      <c r="G167" s="171"/>
      <c r="H167" s="171"/>
      <c r="I167" s="174"/>
      <c r="J167" s="185">
        <f>BK167</f>
        <v>0</v>
      </c>
      <c r="K167" s="171"/>
      <c r="L167" s="176"/>
      <c r="M167" s="177"/>
      <c r="N167" s="178"/>
      <c r="O167" s="178"/>
      <c r="P167" s="179">
        <f>SUM(P168:P170)</f>
        <v>0</v>
      </c>
      <c r="Q167" s="178"/>
      <c r="R167" s="179">
        <f>SUM(R168:R170)</f>
        <v>0</v>
      </c>
      <c r="S167" s="178"/>
      <c r="T167" s="180">
        <f>SUM(T168:T170)</f>
        <v>0</v>
      </c>
      <c r="AR167" s="181" t="s">
        <v>85</v>
      </c>
      <c r="AT167" s="182" t="s">
        <v>76</v>
      </c>
      <c r="AU167" s="182" t="s">
        <v>85</v>
      </c>
      <c r="AY167" s="181" t="s">
        <v>145</v>
      </c>
      <c r="BK167" s="183">
        <f>SUM(BK168:BK170)</f>
        <v>0</v>
      </c>
    </row>
    <row r="168" spans="1:65" s="2" customFormat="1" ht="24.2" customHeight="1">
      <c r="A168" s="34"/>
      <c r="B168" s="35"/>
      <c r="C168" s="186" t="s">
        <v>187</v>
      </c>
      <c r="D168" s="186" t="s">
        <v>148</v>
      </c>
      <c r="E168" s="187" t="s">
        <v>1526</v>
      </c>
      <c r="F168" s="188" t="s">
        <v>1527</v>
      </c>
      <c r="G168" s="189" t="s">
        <v>792</v>
      </c>
      <c r="H168" s="190">
        <v>4</v>
      </c>
      <c r="I168" s="191"/>
      <c r="J168" s="192">
        <f>ROUND(I168*H168,2)</f>
        <v>0</v>
      </c>
      <c r="K168" s="188" t="s">
        <v>1735</v>
      </c>
      <c r="L168" s="39"/>
      <c r="M168" s="193" t="s">
        <v>1</v>
      </c>
      <c r="N168" s="194" t="s">
        <v>42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153</v>
      </c>
      <c r="AT168" s="197" t="s">
        <v>148</v>
      </c>
      <c r="AU168" s="197" t="s">
        <v>87</v>
      </c>
      <c r="AY168" s="17" t="s">
        <v>145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85</v>
      </c>
      <c r="BK168" s="198">
        <f>ROUND(I168*H168,2)</f>
        <v>0</v>
      </c>
      <c r="BL168" s="17" t="s">
        <v>153</v>
      </c>
      <c r="BM168" s="197" t="s">
        <v>226</v>
      </c>
    </row>
    <row r="169" spans="1:65" s="2" customFormat="1" ht="24.2" customHeight="1">
      <c r="A169" s="34"/>
      <c r="B169" s="35"/>
      <c r="C169" s="186" t="s">
        <v>192</v>
      </c>
      <c r="D169" s="186" t="s">
        <v>148</v>
      </c>
      <c r="E169" s="187" t="s">
        <v>1528</v>
      </c>
      <c r="F169" s="188" t="s">
        <v>1529</v>
      </c>
      <c r="G169" s="189" t="s">
        <v>792</v>
      </c>
      <c r="H169" s="190">
        <v>25</v>
      </c>
      <c r="I169" s="191"/>
      <c r="J169" s="192">
        <f>ROUND(I169*H169,2)</f>
        <v>0</v>
      </c>
      <c r="K169" s="188" t="s">
        <v>1735</v>
      </c>
      <c r="L169" s="39"/>
      <c r="M169" s="193" t="s">
        <v>1</v>
      </c>
      <c r="N169" s="194" t="s">
        <v>42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153</v>
      </c>
      <c r="AT169" s="197" t="s">
        <v>148</v>
      </c>
      <c r="AU169" s="197" t="s">
        <v>87</v>
      </c>
      <c r="AY169" s="17" t="s">
        <v>145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85</v>
      </c>
      <c r="BK169" s="198">
        <f>ROUND(I169*H169,2)</f>
        <v>0</v>
      </c>
      <c r="BL169" s="17" t="s">
        <v>153</v>
      </c>
      <c r="BM169" s="197" t="s">
        <v>237</v>
      </c>
    </row>
    <row r="170" spans="1:65" s="2" customFormat="1" ht="24.2" customHeight="1">
      <c r="A170" s="34"/>
      <c r="B170" s="35"/>
      <c r="C170" s="186" t="s">
        <v>197</v>
      </c>
      <c r="D170" s="186" t="s">
        <v>148</v>
      </c>
      <c r="E170" s="187" t="s">
        <v>1530</v>
      </c>
      <c r="F170" s="188" t="s">
        <v>1531</v>
      </c>
      <c r="G170" s="189" t="s">
        <v>792</v>
      </c>
      <c r="H170" s="190">
        <v>1</v>
      </c>
      <c r="I170" s="191"/>
      <c r="J170" s="192">
        <f>ROUND(I170*H170,2)</f>
        <v>0</v>
      </c>
      <c r="K170" s="188" t="s">
        <v>1735</v>
      </c>
      <c r="L170" s="39"/>
      <c r="M170" s="193" t="s">
        <v>1</v>
      </c>
      <c r="N170" s="194" t="s">
        <v>42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153</v>
      </c>
      <c r="AT170" s="197" t="s">
        <v>148</v>
      </c>
      <c r="AU170" s="197" t="s">
        <v>87</v>
      </c>
      <c r="AY170" s="17" t="s">
        <v>145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85</v>
      </c>
      <c r="BK170" s="198">
        <f>ROUND(I170*H170,2)</f>
        <v>0</v>
      </c>
      <c r="BL170" s="17" t="s">
        <v>153</v>
      </c>
      <c r="BM170" s="197" t="s">
        <v>245</v>
      </c>
    </row>
    <row r="171" spans="1:65" s="12" customFormat="1" ht="22.9" customHeight="1">
      <c r="B171" s="170"/>
      <c r="C171" s="171"/>
      <c r="D171" s="172" t="s">
        <v>76</v>
      </c>
      <c r="E171" s="184" t="s">
        <v>1532</v>
      </c>
      <c r="F171" s="184" t="s">
        <v>1533</v>
      </c>
      <c r="G171" s="171"/>
      <c r="H171" s="171"/>
      <c r="I171" s="174"/>
      <c r="J171" s="185">
        <f>BK171</f>
        <v>0</v>
      </c>
      <c r="K171" s="171"/>
      <c r="L171" s="176"/>
      <c r="M171" s="177"/>
      <c r="N171" s="178"/>
      <c r="O171" s="178"/>
      <c r="P171" s="179">
        <f>SUM(P172:P181)</f>
        <v>0</v>
      </c>
      <c r="Q171" s="178"/>
      <c r="R171" s="179">
        <f>SUM(R172:R181)</f>
        <v>0</v>
      </c>
      <c r="S171" s="178"/>
      <c r="T171" s="180">
        <f>SUM(T172:T181)</f>
        <v>0</v>
      </c>
      <c r="AR171" s="181" t="s">
        <v>85</v>
      </c>
      <c r="AT171" s="182" t="s">
        <v>76</v>
      </c>
      <c r="AU171" s="182" t="s">
        <v>85</v>
      </c>
      <c r="AY171" s="181" t="s">
        <v>145</v>
      </c>
      <c r="BK171" s="183">
        <f>SUM(BK172:BK181)</f>
        <v>0</v>
      </c>
    </row>
    <row r="172" spans="1:65" s="2" customFormat="1" ht="16.5" customHeight="1">
      <c r="A172" s="34"/>
      <c r="B172" s="35"/>
      <c r="C172" s="186" t="s">
        <v>201</v>
      </c>
      <c r="D172" s="186" t="s">
        <v>148</v>
      </c>
      <c r="E172" s="187" t="s">
        <v>1534</v>
      </c>
      <c r="F172" s="188" t="s">
        <v>1535</v>
      </c>
      <c r="G172" s="189" t="s">
        <v>183</v>
      </c>
      <c r="H172" s="190">
        <v>1</v>
      </c>
      <c r="I172" s="191"/>
      <c r="J172" s="192">
        <f t="shared" ref="J172:J181" si="0">ROUND(I172*H172,2)</f>
        <v>0</v>
      </c>
      <c r="K172" s="188" t="s">
        <v>1735</v>
      </c>
      <c r="L172" s="39"/>
      <c r="M172" s="193" t="s">
        <v>1</v>
      </c>
      <c r="N172" s="194" t="s">
        <v>42</v>
      </c>
      <c r="O172" s="71"/>
      <c r="P172" s="195">
        <f t="shared" ref="P172:P181" si="1">O172*H172</f>
        <v>0</v>
      </c>
      <c r="Q172" s="195">
        <v>0</v>
      </c>
      <c r="R172" s="195">
        <f t="shared" ref="R172:R181" si="2">Q172*H172</f>
        <v>0</v>
      </c>
      <c r="S172" s="195">
        <v>0</v>
      </c>
      <c r="T172" s="196">
        <f t="shared" ref="T172:T181" si="3"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153</v>
      </c>
      <c r="AT172" s="197" t="s">
        <v>148</v>
      </c>
      <c r="AU172" s="197" t="s">
        <v>87</v>
      </c>
      <c r="AY172" s="17" t="s">
        <v>145</v>
      </c>
      <c r="BE172" s="198">
        <f t="shared" ref="BE172:BE181" si="4">IF(N172="základní",J172,0)</f>
        <v>0</v>
      </c>
      <c r="BF172" s="198">
        <f t="shared" ref="BF172:BF181" si="5">IF(N172="snížená",J172,0)</f>
        <v>0</v>
      </c>
      <c r="BG172" s="198">
        <f t="shared" ref="BG172:BG181" si="6">IF(N172="zákl. přenesená",J172,0)</f>
        <v>0</v>
      </c>
      <c r="BH172" s="198">
        <f t="shared" ref="BH172:BH181" si="7">IF(N172="sníž. přenesená",J172,0)</f>
        <v>0</v>
      </c>
      <c r="BI172" s="198">
        <f t="shared" ref="BI172:BI181" si="8">IF(N172="nulová",J172,0)</f>
        <v>0</v>
      </c>
      <c r="BJ172" s="17" t="s">
        <v>85</v>
      </c>
      <c r="BK172" s="198">
        <f t="shared" ref="BK172:BK181" si="9">ROUND(I172*H172,2)</f>
        <v>0</v>
      </c>
      <c r="BL172" s="17" t="s">
        <v>153</v>
      </c>
      <c r="BM172" s="197" t="s">
        <v>254</v>
      </c>
    </row>
    <row r="173" spans="1:65" s="2" customFormat="1" ht="16.5" customHeight="1">
      <c r="A173" s="34"/>
      <c r="B173" s="35"/>
      <c r="C173" s="186" t="s">
        <v>205</v>
      </c>
      <c r="D173" s="186" t="s">
        <v>148</v>
      </c>
      <c r="E173" s="187" t="s">
        <v>1536</v>
      </c>
      <c r="F173" s="188" t="s">
        <v>1537</v>
      </c>
      <c r="G173" s="189" t="s">
        <v>183</v>
      </c>
      <c r="H173" s="190">
        <v>1</v>
      </c>
      <c r="I173" s="191"/>
      <c r="J173" s="192">
        <f t="shared" si="0"/>
        <v>0</v>
      </c>
      <c r="K173" s="188" t="s">
        <v>1735</v>
      </c>
      <c r="L173" s="39"/>
      <c r="M173" s="193" t="s">
        <v>1</v>
      </c>
      <c r="N173" s="194" t="s">
        <v>42</v>
      </c>
      <c r="O173" s="71"/>
      <c r="P173" s="195">
        <f t="shared" si="1"/>
        <v>0</v>
      </c>
      <c r="Q173" s="195">
        <v>0</v>
      </c>
      <c r="R173" s="195">
        <f t="shared" si="2"/>
        <v>0</v>
      </c>
      <c r="S173" s="195">
        <v>0</v>
      </c>
      <c r="T173" s="196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153</v>
      </c>
      <c r="AT173" s="197" t="s">
        <v>148</v>
      </c>
      <c r="AU173" s="197" t="s">
        <v>87</v>
      </c>
      <c r="AY173" s="17" t="s">
        <v>145</v>
      </c>
      <c r="BE173" s="198">
        <f t="shared" si="4"/>
        <v>0</v>
      </c>
      <c r="BF173" s="198">
        <f t="shared" si="5"/>
        <v>0</v>
      </c>
      <c r="BG173" s="198">
        <f t="shared" si="6"/>
        <v>0</v>
      </c>
      <c r="BH173" s="198">
        <f t="shared" si="7"/>
        <v>0</v>
      </c>
      <c r="BI173" s="198">
        <f t="shared" si="8"/>
        <v>0</v>
      </c>
      <c r="BJ173" s="17" t="s">
        <v>85</v>
      </c>
      <c r="BK173" s="198">
        <f t="shared" si="9"/>
        <v>0</v>
      </c>
      <c r="BL173" s="17" t="s">
        <v>153</v>
      </c>
      <c r="BM173" s="197" t="s">
        <v>264</v>
      </c>
    </row>
    <row r="174" spans="1:65" s="2" customFormat="1" ht="16.5" customHeight="1">
      <c r="A174" s="34"/>
      <c r="B174" s="35"/>
      <c r="C174" s="186" t="s">
        <v>8</v>
      </c>
      <c r="D174" s="186" t="s">
        <v>148</v>
      </c>
      <c r="E174" s="187" t="s">
        <v>1538</v>
      </c>
      <c r="F174" s="188" t="s">
        <v>1539</v>
      </c>
      <c r="G174" s="189" t="s">
        <v>183</v>
      </c>
      <c r="H174" s="190">
        <v>1</v>
      </c>
      <c r="I174" s="191"/>
      <c r="J174" s="192">
        <f t="shared" si="0"/>
        <v>0</v>
      </c>
      <c r="K174" s="188" t="s">
        <v>1735</v>
      </c>
      <c r="L174" s="39"/>
      <c r="M174" s="193" t="s">
        <v>1</v>
      </c>
      <c r="N174" s="194" t="s">
        <v>42</v>
      </c>
      <c r="O174" s="71"/>
      <c r="P174" s="195">
        <f t="shared" si="1"/>
        <v>0</v>
      </c>
      <c r="Q174" s="195">
        <v>0</v>
      </c>
      <c r="R174" s="195">
        <f t="shared" si="2"/>
        <v>0</v>
      </c>
      <c r="S174" s="195">
        <v>0</v>
      </c>
      <c r="T174" s="196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153</v>
      </c>
      <c r="AT174" s="197" t="s">
        <v>148</v>
      </c>
      <c r="AU174" s="197" t="s">
        <v>87</v>
      </c>
      <c r="AY174" s="17" t="s">
        <v>145</v>
      </c>
      <c r="BE174" s="198">
        <f t="shared" si="4"/>
        <v>0</v>
      </c>
      <c r="BF174" s="198">
        <f t="shared" si="5"/>
        <v>0</v>
      </c>
      <c r="BG174" s="198">
        <f t="shared" si="6"/>
        <v>0</v>
      </c>
      <c r="BH174" s="198">
        <f t="shared" si="7"/>
        <v>0</v>
      </c>
      <c r="BI174" s="198">
        <f t="shared" si="8"/>
        <v>0</v>
      </c>
      <c r="BJ174" s="17" t="s">
        <v>85</v>
      </c>
      <c r="BK174" s="198">
        <f t="shared" si="9"/>
        <v>0</v>
      </c>
      <c r="BL174" s="17" t="s">
        <v>153</v>
      </c>
      <c r="BM174" s="197" t="s">
        <v>273</v>
      </c>
    </row>
    <row r="175" spans="1:65" s="2" customFormat="1" ht="16.5" customHeight="1">
      <c r="A175" s="34"/>
      <c r="B175" s="35"/>
      <c r="C175" s="186" t="s">
        <v>221</v>
      </c>
      <c r="D175" s="186" t="s">
        <v>148</v>
      </c>
      <c r="E175" s="187" t="s">
        <v>1540</v>
      </c>
      <c r="F175" s="188" t="s">
        <v>1541</v>
      </c>
      <c r="G175" s="189" t="s">
        <v>183</v>
      </c>
      <c r="H175" s="190">
        <v>1</v>
      </c>
      <c r="I175" s="191"/>
      <c r="J175" s="192">
        <f t="shared" si="0"/>
        <v>0</v>
      </c>
      <c r="K175" s="188" t="s">
        <v>1735</v>
      </c>
      <c r="L175" s="39"/>
      <c r="M175" s="193" t="s">
        <v>1</v>
      </c>
      <c r="N175" s="194" t="s">
        <v>42</v>
      </c>
      <c r="O175" s="71"/>
      <c r="P175" s="195">
        <f t="shared" si="1"/>
        <v>0</v>
      </c>
      <c r="Q175" s="195">
        <v>0</v>
      </c>
      <c r="R175" s="195">
        <f t="shared" si="2"/>
        <v>0</v>
      </c>
      <c r="S175" s="195">
        <v>0</v>
      </c>
      <c r="T175" s="196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153</v>
      </c>
      <c r="AT175" s="197" t="s">
        <v>148</v>
      </c>
      <c r="AU175" s="197" t="s">
        <v>87</v>
      </c>
      <c r="AY175" s="17" t="s">
        <v>145</v>
      </c>
      <c r="BE175" s="198">
        <f t="shared" si="4"/>
        <v>0</v>
      </c>
      <c r="BF175" s="198">
        <f t="shared" si="5"/>
        <v>0</v>
      </c>
      <c r="BG175" s="198">
        <f t="shared" si="6"/>
        <v>0</v>
      </c>
      <c r="BH175" s="198">
        <f t="shared" si="7"/>
        <v>0</v>
      </c>
      <c r="BI175" s="198">
        <f t="shared" si="8"/>
        <v>0</v>
      </c>
      <c r="BJ175" s="17" t="s">
        <v>85</v>
      </c>
      <c r="BK175" s="198">
        <f t="shared" si="9"/>
        <v>0</v>
      </c>
      <c r="BL175" s="17" t="s">
        <v>153</v>
      </c>
      <c r="BM175" s="197" t="s">
        <v>284</v>
      </c>
    </row>
    <row r="176" spans="1:65" s="2" customFormat="1" ht="16.5" customHeight="1">
      <c r="A176" s="34"/>
      <c r="B176" s="35"/>
      <c r="C176" s="186" t="s">
        <v>226</v>
      </c>
      <c r="D176" s="186" t="s">
        <v>148</v>
      </c>
      <c r="E176" s="187" t="s">
        <v>1542</v>
      </c>
      <c r="F176" s="188" t="s">
        <v>1543</v>
      </c>
      <c r="G176" s="189" t="s">
        <v>183</v>
      </c>
      <c r="H176" s="190">
        <v>1</v>
      </c>
      <c r="I176" s="191"/>
      <c r="J176" s="192">
        <f t="shared" si="0"/>
        <v>0</v>
      </c>
      <c r="K176" s="188" t="s">
        <v>1735</v>
      </c>
      <c r="L176" s="39"/>
      <c r="M176" s="193" t="s">
        <v>1</v>
      </c>
      <c r="N176" s="194" t="s">
        <v>42</v>
      </c>
      <c r="O176" s="71"/>
      <c r="P176" s="195">
        <f t="shared" si="1"/>
        <v>0</v>
      </c>
      <c r="Q176" s="195">
        <v>0</v>
      </c>
      <c r="R176" s="195">
        <f t="shared" si="2"/>
        <v>0</v>
      </c>
      <c r="S176" s="195">
        <v>0</v>
      </c>
      <c r="T176" s="196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153</v>
      </c>
      <c r="AT176" s="197" t="s">
        <v>148</v>
      </c>
      <c r="AU176" s="197" t="s">
        <v>87</v>
      </c>
      <c r="AY176" s="17" t="s">
        <v>145</v>
      </c>
      <c r="BE176" s="198">
        <f t="shared" si="4"/>
        <v>0</v>
      </c>
      <c r="BF176" s="198">
        <f t="shared" si="5"/>
        <v>0</v>
      </c>
      <c r="BG176" s="198">
        <f t="shared" si="6"/>
        <v>0</v>
      </c>
      <c r="BH176" s="198">
        <f t="shared" si="7"/>
        <v>0</v>
      </c>
      <c r="BI176" s="198">
        <f t="shared" si="8"/>
        <v>0</v>
      </c>
      <c r="BJ176" s="17" t="s">
        <v>85</v>
      </c>
      <c r="BK176" s="198">
        <f t="shared" si="9"/>
        <v>0</v>
      </c>
      <c r="BL176" s="17" t="s">
        <v>153</v>
      </c>
      <c r="BM176" s="197" t="s">
        <v>293</v>
      </c>
    </row>
    <row r="177" spans="1:65" s="2" customFormat="1" ht="16.5" customHeight="1">
      <c r="A177" s="34"/>
      <c r="B177" s="35"/>
      <c r="C177" s="186" t="s">
        <v>230</v>
      </c>
      <c r="D177" s="186" t="s">
        <v>148</v>
      </c>
      <c r="E177" s="187" t="s">
        <v>1544</v>
      </c>
      <c r="F177" s="188" t="s">
        <v>1545</v>
      </c>
      <c r="G177" s="189" t="s">
        <v>183</v>
      </c>
      <c r="H177" s="190">
        <v>1</v>
      </c>
      <c r="I177" s="191"/>
      <c r="J177" s="192">
        <f t="shared" si="0"/>
        <v>0</v>
      </c>
      <c r="K177" s="188" t="s">
        <v>1735</v>
      </c>
      <c r="L177" s="39"/>
      <c r="M177" s="193" t="s">
        <v>1</v>
      </c>
      <c r="N177" s="194" t="s">
        <v>42</v>
      </c>
      <c r="O177" s="71"/>
      <c r="P177" s="195">
        <f t="shared" si="1"/>
        <v>0</v>
      </c>
      <c r="Q177" s="195">
        <v>0</v>
      </c>
      <c r="R177" s="195">
        <f t="shared" si="2"/>
        <v>0</v>
      </c>
      <c r="S177" s="195">
        <v>0</v>
      </c>
      <c r="T177" s="196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153</v>
      </c>
      <c r="AT177" s="197" t="s">
        <v>148</v>
      </c>
      <c r="AU177" s="197" t="s">
        <v>87</v>
      </c>
      <c r="AY177" s="17" t="s">
        <v>145</v>
      </c>
      <c r="BE177" s="198">
        <f t="shared" si="4"/>
        <v>0</v>
      </c>
      <c r="BF177" s="198">
        <f t="shared" si="5"/>
        <v>0</v>
      </c>
      <c r="BG177" s="198">
        <f t="shared" si="6"/>
        <v>0</v>
      </c>
      <c r="BH177" s="198">
        <f t="shared" si="7"/>
        <v>0</v>
      </c>
      <c r="BI177" s="198">
        <f t="shared" si="8"/>
        <v>0</v>
      </c>
      <c r="BJ177" s="17" t="s">
        <v>85</v>
      </c>
      <c r="BK177" s="198">
        <f t="shared" si="9"/>
        <v>0</v>
      </c>
      <c r="BL177" s="17" t="s">
        <v>153</v>
      </c>
      <c r="BM177" s="197" t="s">
        <v>301</v>
      </c>
    </row>
    <row r="178" spans="1:65" s="2" customFormat="1" ht="16.5" customHeight="1">
      <c r="A178" s="34"/>
      <c r="B178" s="35"/>
      <c r="C178" s="186" t="s">
        <v>237</v>
      </c>
      <c r="D178" s="186" t="s">
        <v>148</v>
      </c>
      <c r="E178" s="187" t="s">
        <v>1546</v>
      </c>
      <c r="F178" s="188" t="s">
        <v>1547</v>
      </c>
      <c r="G178" s="189" t="s">
        <v>183</v>
      </c>
      <c r="H178" s="190">
        <v>1</v>
      </c>
      <c r="I178" s="191"/>
      <c r="J178" s="192">
        <f t="shared" si="0"/>
        <v>0</v>
      </c>
      <c r="K178" s="188" t="s">
        <v>1735</v>
      </c>
      <c r="L178" s="39"/>
      <c r="M178" s="193" t="s">
        <v>1</v>
      </c>
      <c r="N178" s="194" t="s">
        <v>42</v>
      </c>
      <c r="O178" s="71"/>
      <c r="P178" s="195">
        <f t="shared" si="1"/>
        <v>0</v>
      </c>
      <c r="Q178" s="195">
        <v>0</v>
      </c>
      <c r="R178" s="195">
        <f t="shared" si="2"/>
        <v>0</v>
      </c>
      <c r="S178" s="195">
        <v>0</v>
      </c>
      <c r="T178" s="196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153</v>
      </c>
      <c r="AT178" s="197" t="s">
        <v>148</v>
      </c>
      <c r="AU178" s="197" t="s">
        <v>87</v>
      </c>
      <c r="AY178" s="17" t="s">
        <v>145</v>
      </c>
      <c r="BE178" s="198">
        <f t="shared" si="4"/>
        <v>0</v>
      </c>
      <c r="BF178" s="198">
        <f t="shared" si="5"/>
        <v>0</v>
      </c>
      <c r="BG178" s="198">
        <f t="shared" si="6"/>
        <v>0</v>
      </c>
      <c r="BH178" s="198">
        <f t="shared" si="7"/>
        <v>0</v>
      </c>
      <c r="BI178" s="198">
        <f t="shared" si="8"/>
        <v>0</v>
      </c>
      <c r="BJ178" s="17" t="s">
        <v>85</v>
      </c>
      <c r="BK178" s="198">
        <f t="shared" si="9"/>
        <v>0</v>
      </c>
      <c r="BL178" s="17" t="s">
        <v>153</v>
      </c>
      <c r="BM178" s="197" t="s">
        <v>313</v>
      </c>
    </row>
    <row r="179" spans="1:65" s="2" customFormat="1" ht="16.5" customHeight="1">
      <c r="A179" s="34"/>
      <c r="B179" s="35"/>
      <c r="C179" s="186" t="s">
        <v>241</v>
      </c>
      <c r="D179" s="186" t="s">
        <v>148</v>
      </c>
      <c r="E179" s="187" t="s">
        <v>1548</v>
      </c>
      <c r="F179" s="188" t="s">
        <v>1549</v>
      </c>
      <c r="G179" s="189" t="s">
        <v>183</v>
      </c>
      <c r="H179" s="190">
        <v>1</v>
      </c>
      <c r="I179" s="191"/>
      <c r="J179" s="192">
        <f t="shared" si="0"/>
        <v>0</v>
      </c>
      <c r="K179" s="188" t="s">
        <v>1735</v>
      </c>
      <c r="L179" s="39"/>
      <c r="M179" s="193" t="s">
        <v>1</v>
      </c>
      <c r="N179" s="194" t="s">
        <v>42</v>
      </c>
      <c r="O179" s="71"/>
      <c r="P179" s="195">
        <f t="shared" si="1"/>
        <v>0</v>
      </c>
      <c r="Q179" s="195">
        <v>0</v>
      </c>
      <c r="R179" s="195">
        <f t="shared" si="2"/>
        <v>0</v>
      </c>
      <c r="S179" s="195">
        <v>0</v>
      </c>
      <c r="T179" s="196">
        <f t="shared" si="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153</v>
      </c>
      <c r="AT179" s="197" t="s">
        <v>148</v>
      </c>
      <c r="AU179" s="197" t="s">
        <v>87</v>
      </c>
      <c r="AY179" s="17" t="s">
        <v>145</v>
      </c>
      <c r="BE179" s="198">
        <f t="shared" si="4"/>
        <v>0</v>
      </c>
      <c r="BF179" s="198">
        <f t="shared" si="5"/>
        <v>0</v>
      </c>
      <c r="BG179" s="198">
        <f t="shared" si="6"/>
        <v>0</v>
      </c>
      <c r="BH179" s="198">
        <f t="shared" si="7"/>
        <v>0</v>
      </c>
      <c r="BI179" s="198">
        <f t="shared" si="8"/>
        <v>0</v>
      </c>
      <c r="BJ179" s="17" t="s">
        <v>85</v>
      </c>
      <c r="BK179" s="198">
        <f t="shared" si="9"/>
        <v>0</v>
      </c>
      <c r="BL179" s="17" t="s">
        <v>153</v>
      </c>
      <c r="BM179" s="197" t="s">
        <v>323</v>
      </c>
    </row>
    <row r="180" spans="1:65" s="2" customFormat="1" ht="16.5" customHeight="1">
      <c r="A180" s="34"/>
      <c r="B180" s="35"/>
      <c r="C180" s="186" t="s">
        <v>245</v>
      </c>
      <c r="D180" s="186" t="s">
        <v>148</v>
      </c>
      <c r="E180" s="187" t="s">
        <v>1550</v>
      </c>
      <c r="F180" s="188" t="s">
        <v>1551</v>
      </c>
      <c r="G180" s="189" t="s">
        <v>183</v>
      </c>
      <c r="H180" s="190">
        <v>1</v>
      </c>
      <c r="I180" s="191"/>
      <c r="J180" s="192">
        <f t="shared" si="0"/>
        <v>0</v>
      </c>
      <c r="K180" s="188" t="s">
        <v>1735</v>
      </c>
      <c r="L180" s="39"/>
      <c r="M180" s="193" t="s">
        <v>1</v>
      </c>
      <c r="N180" s="194" t="s">
        <v>42</v>
      </c>
      <c r="O180" s="71"/>
      <c r="P180" s="195">
        <f t="shared" si="1"/>
        <v>0</v>
      </c>
      <c r="Q180" s="195">
        <v>0</v>
      </c>
      <c r="R180" s="195">
        <f t="shared" si="2"/>
        <v>0</v>
      </c>
      <c r="S180" s="195">
        <v>0</v>
      </c>
      <c r="T180" s="196">
        <f t="shared" si="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153</v>
      </c>
      <c r="AT180" s="197" t="s">
        <v>148</v>
      </c>
      <c r="AU180" s="197" t="s">
        <v>87</v>
      </c>
      <c r="AY180" s="17" t="s">
        <v>145</v>
      </c>
      <c r="BE180" s="198">
        <f t="shared" si="4"/>
        <v>0</v>
      </c>
      <c r="BF180" s="198">
        <f t="shared" si="5"/>
        <v>0</v>
      </c>
      <c r="BG180" s="198">
        <f t="shared" si="6"/>
        <v>0</v>
      </c>
      <c r="BH180" s="198">
        <f t="shared" si="7"/>
        <v>0</v>
      </c>
      <c r="BI180" s="198">
        <f t="shared" si="8"/>
        <v>0</v>
      </c>
      <c r="BJ180" s="17" t="s">
        <v>85</v>
      </c>
      <c r="BK180" s="198">
        <f t="shared" si="9"/>
        <v>0</v>
      </c>
      <c r="BL180" s="17" t="s">
        <v>153</v>
      </c>
      <c r="BM180" s="197" t="s">
        <v>335</v>
      </c>
    </row>
    <row r="181" spans="1:65" s="2" customFormat="1" ht="16.5" customHeight="1">
      <c r="A181" s="34"/>
      <c r="B181" s="35"/>
      <c r="C181" s="186" t="s">
        <v>250</v>
      </c>
      <c r="D181" s="186" t="s">
        <v>148</v>
      </c>
      <c r="E181" s="187" t="s">
        <v>1552</v>
      </c>
      <c r="F181" s="188" t="s">
        <v>1553</v>
      </c>
      <c r="G181" s="189" t="s">
        <v>183</v>
      </c>
      <c r="H181" s="190">
        <v>1</v>
      </c>
      <c r="I181" s="191"/>
      <c r="J181" s="192">
        <f t="shared" si="0"/>
        <v>0</v>
      </c>
      <c r="K181" s="188" t="s">
        <v>1735</v>
      </c>
      <c r="L181" s="39"/>
      <c r="M181" s="193" t="s">
        <v>1</v>
      </c>
      <c r="N181" s="194" t="s">
        <v>42</v>
      </c>
      <c r="O181" s="71"/>
      <c r="P181" s="195">
        <f t="shared" si="1"/>
        <v>0</v>
      </c>
      <c r="Q181" s="195">
        <v>0</v>
      </c>
      <c r="R181" s="195">
        <f t="shared" si="2"/>
        <v>0</v>
      </c>
      <c r="S181" s="195">
        <v>0</v>
      </c>
      <c r="T181" s="196">
        <f t="shared" si="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153</v>
      </c>
      <c r="AT181" s="197" t="s">
        <v>148</v>
      </c>
      <c r="AU181" s="197" t="s">
        <v>87</v>
      </c>
      <c r="AY181" s="17" t="s">
        <v>145</v>
      </c>
      <c r="BE181" s="198">
        <f t="shared" si="4"/>
        <v>0</v>
      </c>
      <c r="BF181" s="198">
        <f t="shared" si="5"/>
        <v>0</v>
      </c>
      <c r="BG181" s="198">
        <f t="shared" si="6"/>
        <v>0</v>
      </c>
      <c r="BH181" s="198">
        <f t="shared" si="7"/>
        <v>0</v>
      </c>
      <c r="BI181" s="198">
        <f t="shared" si="8"/>
        <v>0</v>
      </c>
      <c r="BJ181" s="17" t="s">
        <v>85</v>
      </c>
      <c r="BK181" s="198">
        <f t="shared" si="9"/>
        <v>0</v>
      </c>
      <c r="BL181" s="17" t="s">
        <v>153</v>
      </c>
      <c r="BM181" s="197" t="s">
        <v>345</v>
      </c>
    </row>
    <row r="182" spans="1:65" s="12" customFormat="1" ht="22.9" customHeight="1">
      <c r="B182" s="170"/>
      <c r="C182" s="171"/>
      <c r="D182" s="172" t="s">
        <v>76</v>
      </c>
      <c r="E182" s="184" t="s">
        <v>1554</v>
      </c>
      <c r="F182" s="184" t="s">
        <v>1555</v>
      </c>
      <c r="G182" s="171"/>
      <c r="H182" s="171"/>
      <c r="I182" s="174"/>
      <c r="J182" s="185">
        <f>BK182</f>
        <v>0</v>
      </c>
      <c r="K182" s="171"/>
      <c r="L182" s="176"/>
      <c r="M182" s="177"/>
      <c r="N182" s="178"/>
      <c r="O182" s="178"/>
      <c r="P182" s="179">
        <f>SUM(P183:P186)</f>
        <v>0</v>
      </c>
      <c r="Q182" s="178"/>
      <c r="R182" s="179">
        <f>SUM(R183:R186)</f>
        <v>0</v>
      </c>
      <c r="S182" s="178"/>
      <c r="T182" s="180">
        <f>SUM(T183:T186)</f>
        <v>0</v>
      </c>
      <c r="AR182" s="181" t="s">
        <v>85</v>
      </c>
      <c r="AT182" s="182" t="s">
        <v>76</v>
      </c>
      <c r="AU182" s="182" t="s">
        <v>85</v>
      </c>
      <c r="AY182" s="181" t="s">
        <v>145</v>
      </c>
      <c r="BK182" s="183">
        <f>SUM(BK183:BK186)</f>
        <v>0</v>
      </c>
    </row>
    <row r="183" spans="1:65" s="2" customFormat="1" ht="16.5" customHeight="1">
      <c r="A183" s="34"/>
      <c r="B183" s="35"/>
      <c r="C183" s="186" t="s">
        <v>254</v>
      </c>
      <c r="D183" s="186" t="s">
        <v>148</v>
      </c>
      <c r="E183" s="187" t="s">
        <v>1556</v>
      </c>
      <c r="F183" s="188" t="s">
        <v>1557</v>
      </c>
      <c r="G183" s="189" t="s">
        <v>792</v>
      </c>
      <c r="H183" s="190">
        <v>120</v>
      </c>
      <c r="I183" s="191"/>
      <c r="J183" s="192">
        <f>ROUND(I183*H183,2)</f>
        <v>0</v>
      </c>
      <c r="K183" s="188" t="s">
        <v>1735</v>
      </c>
      <c r="L183" s="39"/>
      <c r="M183" s="193" t="s">
        <v>1</v>
      </c>
      <c r="N183" s="194" t="s">
        <v>42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153</v>
      </c>
      <c r="AT183" s="197" t="s">
        <v>148</v>
      </c>
      <c r="AU183" s="197" t="s">
        <v>87</v>
      </c>
      <c r="AY183" s="17" t="s">
        <v>145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85</v>
      </c>
      <c r="BK183" s="198">
        <f>ROUND(I183*H183,2)</f>
        <v>0</v>
      </c>
      <c r="BL183" s="17" t="s">
        <v>153</v>
      </c>
      <c r="BM183" s="197" t="s">
        <v>353</v>
      </c>
    </row>
    <row r="184" spans="1:65" s="2" customFormat="1" ht="16.5" customHeight="1">
      <c r="A184" s="34"/>
      <c r="B184" s="35"/>
      <c r="C184" s="186" t="s">
        <v>7</v>
      </c>
      <c r="D184" s="186" t="s">
        <v>148</v>
      </c>
      <c r="E184" s="187" t="s">
        <v>1558</v>
      </c>
      <c r="F184" s="188" t="s">
        <v>1559</v>
      </c>
      <c r="G184" s="189" t="s">
        <v>792</v>
      </c>
      <c r="H184" s="190">
        <v>4</v>
      </c>
      <c r="I184" s="191"/>
      <c r="J184" s="192">
        <f>ROUND(I184*H184,2)</f>
        <v>0</v>
      </c>
      <c r="K184" s="188" t="s">
        <v>1735</v>
      </c>
      <c r="L184" s="39"/>
      <c r="M184" s="193" t="s">
        <v>1</v>
      </c>
      <c r="N184" s="194" t="s">
        <v>42</v>
      </c>
      <c r="O184" s="71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153</v>
      </c>
      <c r="AT184" s="197" t="s">
        <v>148</v>
      </c>
      <c r="AU184" s="197" t="s">
        <v>87</v>
      </c>
      <c r="AY184" s="17" t="s">
        <v>145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85</v>
      </c>
      <c r="BK184" s="198">
        <f>ROUND(I184*H184,2)</f>
        <v>0</v>
      </c>
      <c r="BL184" s="17" t="s">
        <v>153</v>
      </c>
      <c r="BM184" s="197" t="s">
        <v>362</v>
      </c>
    </row>
    <row r="185" spans="1:65" s="2" customFormat="1" ht="16.5" customHeight="1">
      <c r="A185" s="34"/>
      <c r="B185" s="35"/>
      <c r="C185" s="186" t="s">
        <v>264</v>
      </c>
      <c r="D185" s="186" t="s">
        <v>148</v>
      </c>
      <c r="E185" s="187" t="s">
        <v>1560</v>
      </c>
      <c r="F185" s="188" t="s">
        <v>1561</v>
      </c>
      <c r="G185" s="189" t="s">
        <v>792</v>
      </c>
      <c r="H185" s="190">
        <v>12</v>
      </c>
      <c r="I185" s="191"/>
      <c r="J185" s="192">
        <f>ROUND(I185*H185,2)</f>
        <v>0</v>
      </c>
      <c r="K185" s="188" t="s">
        <v>1735</v>
      </c>
      <c r="L185" s="39"/>
      <c r="M185" s="193" t="s">
        <v>1</v>
      </c>
      <c r="N185" s="194" t="s">
        <v>42</v>
      </c>
      <c r="O185" s="71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153</v>
      </c>
      <c r="AT185" s="197" t="s">
        <v>148</v>
      </c>
      <c r="AU185" s="197" t="s">
        <v>87</v>
      </c>
      <c r="AY185" s="17" t="s">
        <v>145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85</v>
      </c>
      <c r="BK185" s="198">
        <f>ROUND(I185*H185,2)</f>
        <v>0</v>
      </c>
      <c r="BL185" s="17" t="s">
        <v>153</v>
      </c>
      <c r="BM185" s="197" t="s">
        <v>370</v>
      </c>
    </row>
    <row r="186" spans="1:65" s="2" customFormat="1" ht="16.5" customHeight="1">
      <c r="A186" s="34"/>
      <c r="B186" s="35"/>
      <c r="C186" s="186" t="s">
        <v>268</v>
      </c>
      <c r="D186" s="186" t="s">
        <v>148</v>
      </c>
      <c r="E186" s="187" t="s">
        <v>1562</v>
      </c>
      <c r="F186" s="188" t="s">
        <v>1563</v>
      </c>
      <c r="G186" s="189" t="s">
        <v>792</v>
      </c>
      <c r="H186" s="190">
        <v>2</v>
      </c>
      <c r="I186" s="191"/>
      <c r="J186" s="192">
        <f>ROUND(I186*H186,2)</f>
        <v>0</v>
      </c>
      <c r="K186" s="188" t="s">
        <v>1735</v>
      </c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153</v>
      </c>
      <c r="AT186" s="197" t="s">
        <v>148</v>
      </c>
      <c r="AU186" s="197" t="s">
        <v>87</v>
      </c>
      <c r="AY186" s="17" t="s">
        <v>145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153</v>
      </c>
      <c r="BM186" s="197" t="s">
        <v>379</v>
      </c>
    </row>
    <row r="187" spans="1:65" s="12" customFormat="1" ht="22.9" customHeight="1">
      <c r="B187" s="170"/>
      <c r="C187" s="171"/>
      <c r="D187" s="172" t="s">
        <v>76</v>
      </c>
      <c r="E187" s="184" t="s">
        <v>1564</v>
      </c>
      <c r="F187" s="184" t="s">
        <v>1565</v>
      </c>
      <c r="G187" s="171"/>
      <c r="H187" s="171"/>
      <c r="I187" s="174"/>
      <c r="J187" s="185">
        <f>BK187</f>
        <v>0</v>
      </c>
      <c r="K187" s="171"/>
      <c r="L187" s="176"/>
      <c r="M187" s="177"/>
      <c r="N187" s="178"/>
      <c r="O187" s="178"/>
      <c r="P187" s="179">
        <f>P188</f>
        <v>0</v>
      </c>
      <c r="Q187" s="178"/>
      <c r="R187" s="179">
        <f>R188</f>
        <v>0</v>
      </c>
      <c r="S187" s="178"/>
      <c r="T187" s="180">
        <f>T188</f>
        <v>0</v>
      </c>
      <c r="AR187" s="181" t="s">
        <v>85</v>
      </c>
      <c r="AT187" s="182" t="s">
        <v>76</v>
      </c>
      <c r="AU187" s="182" t="s">
        <v>85</v>
      </c>
      <c r="AY187" s="181" t="s">
        <v>145</v>
      </c>
      <c r="BK187" s="183">
        <f>BK188</f>
        <v>0</v>
      </c>
    </row>
    <row r="188" spans="1:65" s="2" customFormat="1" ht="16.5" customHeight="1">
      <c r="A188" s="34"/>
      <c r="B188" s="35"/>
      <c r="C188" s="186" t="s">
        <v>273</v>
      </c>
      <c r="D188" s="186" t="s">
        <v>148</v>
      </c>
      <c r="E188" s="187" t="s">
        <v>1566</v>
      </c>
      <c r="F188" s="188" t="s">
        <v>1567</v>
      </c>
      <c r="G188" s="189" t="s">
        <v>792</v>
      </c>
      <c r="H188" s="190">
        <v>2</v>
      </c>
      <c r="I188" s="191"/>
      <c r="J188" s="192">
        <f>ROUND(I188*H188,2)</f>
        <v>0</v>
      </c>
      <c r="K188" s="188" t="s">
        <v>1735</v>
      </c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153</v>
      </c>
      <c r="AT188" s="197" t="s">
        <v>148</v>
      </c>
      <c r="AU188" s="197" t="s">
        <v>87</v>
      </c>
      <c r="AY188" s="17" t="s">
        <v>145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153</v>
      </c>
      <c r="BM188" s="197" t="s">
        <v>389</v>
      </c>
    </row>
    <row r="189" spans="1:65" s="12" customFormat="1" ht="25.9" customHeight="1">
      <c r="B189" s="170"/>
      <c r="C189" s="171"/>
      <c r="D189" s="172" t="s">
        <v>76</v>
      </c>
      <c r="E189" s="173" t="s">
        <v>1568</v>
      </c>
      <c r="F189" s="173" t="s">
        <v>1569</v>
      </c>
      <c r="G189" s="171"/>
      <c r="H189" s="171"/>
      <c r="I189" s="174"/>
      <c r="J189" s="175">
        <f>BK189</f>
        <v>0</v>
      </c>
      <c r="K189" s="171"/>
      <c r="L189" s="176"/>
      <c r="M189" s="177"/>
      <c r="N189" s="178"/>
      <c r="O189" s="178"/>
      <c r="P189" s="179">
        <f>P190+P192+P194+P198+P203+P206</f>
        <v>0</v>
      </c>
      <c r="Q189" s="178"/>
      <c r="R189" s="179">
        <f>R190+R192+R194+R198+R203+R206</f>
        <v>0</v>
      </c>
      <c r="S189" s="178"/>
      <c r="T189" s="180">
        <f>T190+T192+T194+T198+T203+T206</f>
        <v>0</v>
      </c>
      <c r="AR189" s="181" t="s">
        <v>85</v>
      </c>
      <c r="AT189" s="182" t="s">
        <v>76</v>
      </c>
      <c r="AU189" s="182" t="s">
        <v>77</v>
      </c>
      <c r="AY189" s="181" t="s">
        <v>145</v>
      </c>
      <c r="BK189" s="183">
        <f>BK190+BK192+BK194+BK198+BK203+BK206</f>
        <v>0</v>
      </c>
    </row>
    <row r="190" spans="1:65" s="12" customFormat="1" ht="22.9" customHeight="1">
      <c r="B190" s="170"/>
      <c r="C190" s="171"/>
      <c r="D190" s="172" t="s">
        <v>76</v>
      </c>
      <c r="E190" s="184" t="s">
        <v>1570</v>
      </c>
      <c r="F190" s="184" t="s">
        <v>1571</v>
      </c>
      <c r="G190" s="171"/>
      <c r="H190" s="171"/>
      <c r="I190" s="174"/>
      <c r="J190" s="185">
        <f>BK190</f>
        <v>0</v>
      </c>
      <c r="K190" s="171"/>
      <c r="L190" s="176"/>
      <c r="M190" s="177"/>
      <c r="N190" s="178"/>
      <c r="O190" s="178"/>
      <c r="P190" s="179">
        <f>P191</f>
        <v>0</v>
      </c>
      <c r="Q190" s="178"/>
      <c r="R190" s="179">
        <f>R191</f>
        <v>0</v>
      </c>
      <c r="S190" s="178"/>
      <c r="T190" s="180">
        <f>T191</f>
        <v>0</v>
      </c>
      <c r="AR190" s="181" t="s">
        <v>85</v>
      </c>
      <c r="AT190" s="182" t="s">
        <v>76</v>
      </c>
      <c r="AU190" s="182" t="s">
        <v>85</v>
      </c>
      <c r="AY190" s="181" t="s">
        <v>145</v>
      </c>
      <c r="BK190" s="183">
        <f>BK191</f>
        <v>0</v>
      </c>
    </row>
    <row r="191" spans="1:65" s="2" customFormat="1" ht="24.2" customHeight="1">
      <c r="A191" s="34"/>
      <c r="B191" s="35"/>
      <c r="C191" s="186" t="s">
        <v>278</v>
      </c>
      <c r="D191" s="186" t="s">
        <v>148</v>
      </c>
      <c r="E191" s="187" t="s">
        <v>1572</v>
      </c>
      <c r="F191" s="188" t="s">
        <v>1573</v>
      </c>
      <c r="G191" s="189" t="s">
        <v>792</v>
      </c>
      <c r="H191" s="190">
        <v>1</v>
      </c>
      <c r="I191" s="191"/>
      <c r="J191" s="192">
        <f>ROUND(I191*H191,2)</f>
        <v>0</v>
      </c>
      <c r="K191" s="188" t="s">
        <v>1735</v>
      </c>
      <c r="L191" s="39"/>
      <c r="M191" s="193" t="s">
        <v>1</v>
      </c>
      <c r="N191" s="194" t="s">
        <v>42</v>
      </c>
      <c r="O191" s="71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153</v>
      </c>
      <c r="AT191" s="197" t="s">
        <v>148</v>
      </c>
      <c r="AU191" s="197" t="s">
        <v>87</v>
      </c>
      <c r="AY191" s="17" t="s">
        <v>145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85</v>
      </c>
      <c r="BK191" s="198">
        <f>ROUND(I191*H191,2)</f>
        <v>0</v>
      </c>
      <c r="BL191" s="17" t="s">
        <v>153</v>
      </c>
      <c r="BM191" s="197" t="s">
        <v>398</v>
      </c>
    </row>
    <row r="192" spans="1:65" s="12" customFormat="1" ht="22.9" customHeight="1">
      <c r="B192" s="170"/>
      <c r="C192" s="171"/>
      <c r="D192" s="172" t="s">
        <v>76</v>
      </c>
      <c r="E192" s="184" t="s">
        <v>1574</v>
      </c>
      <c r="F192" s="184" t="s">
        <v>1575</v>
      </c>
      <c r="G192" s="171"/>
      <c r="H192" s="171"/>
      <c r="I192" s="174"/>
      <c r="J192" s="185">
        <f>BK192</f>
        <v>0</v>
      </c>
      <c r="K192" s="171"/>
      <c r="L192" s="176"/>
      <c r="M192" s="177"/>
      <c r="N192" s="178"/>
      <c r="O192" s="178"/>
      <c r="P192" s="179">
        <f>P193</f>
        <v>0</v>
      </c>
      <c r="Q192" s="178"/>
      <c r="R192" s="179">
        <f>R193</f>
        <v>0</v>
      </c>
      <c r="S192" s="178"/>
      <c r="T192" s="180">
        <f>T193</f>
        <v>0</v>
      </c>
      <c r="AR192" s="181" t="s">
        <v>85</v>
      </c>
      <c r="AT192" s="182" t="s">
        <v>76</v>
      </c>
      <c r="AU192" s="182" t="s">
        <v>85</v>
      </c>
      <c r="AY192" s="181" t="s">
        <v>145</v>
      </c>
      <c r="BK192" s="183">
        <f>BK193</f>
        <v>0</v>
      </c>
    </row>
    <row r="193" spans="1:65" s="2" customFormat="1" ht="16.5" customHeight="1">
      <c r="A193" s="34"/>
      <c r="B193" s="35"/>
      <c r="C193" s="186" t="s">
        <v>284</v>
      </c>
      <c r="D193" s="186" t="s">
        <v>148</v>
      </c>
      <c r="E193" s="187" t="s">
        <v>1576</v>
      </c>
      <c r="F193" s="188" t="s">
        <v>1577</v>
      </c>
      <c r="G193" s="189" t="s">
        <v>792</v>
      </c>
      <c r="H193" s="190">
        <v>1</v>
      </c>
      <c r="I193" s="191"/>
      <c r="J193" s="192">
        <f>ROUND(I193*H193,2)</f>
        <v>0</v>
      </c>
      <c r="K193" s="188" t="s">
        <v>1735</v>
      </c>
      <c r="L193" s="39"/>
      <c r="M193" s="193" t="s">
        <v>1</v>
      </c>
      <c r="N193" s="194" t="s">
        <v>42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153</v>
      </c>
      <c r="AT193" s="197" t="s">
        <v>148</v>
      </c>
      <c r="AU193" s="197" t="s">
        <v>87</v>
      </c>
      <c r="AY193" s="17" t="s">
        <v>145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85</v>
      </c>
      <c r="BK193" s="198">
        <f>ROUND(I193*H193,2)</f>
        <v>0</v>
      </c>
      <c r="BL193" s="17" t="s">
        <v>153</v>
      </c>
      <c r="BM193" s="197" t="s">
        <v>407</v>
      </c>
    </row>
    <row r="194" spans="1:65" s="12" customFormat="1" ht="22.9" customHeight="1">
      <c r="B194" s="170"/>
      <c r="C194" s="171"/>
      <c r="D194" s="172" t="s">
        <v>76</v>
      </c>
      <c r="E194" s="184" t="s">
        <v>1524</v>
      </c>
      <c r="F194" s="184" t="s">
        <v>1525</v>
      </c>
      <c r="G194" s="171"/>
      <c r="H194" s="171"/>
      <c r="I194" s="174"/>
      <c r="J194" s="185">
        <f>BK194</f>
        <v>0</v>
      </c>
      <c r="K194" s="171"/>
      <c r="L194" s="176"/>
      <c r="M194" s="177"/>
      <c r="N194" s="178"/>
      <c r="O194" s="178"/>
      <c r="P194" s="179">
        <f>SUM(P195:P197)</f>
        <v>0</v>
      </c>
      <c r="Q194" s="178"/>
      <c r="R194" s="179">
        <f>SUM(R195:R197)</f>
        <v>0</v>
      </c>
      <c r="S194" s="178"/>
      <c r="T194" s="180">
        <f>SUM(T195:T197)</f>
        <v>0</v>
      </c>
      <c r="AR194" s="181" t="s">
        <v>85</v>
      </c>
      <c r="AT194" s="182" t="s">
        <v>76</v>
      </c>
      <c r="AU194" s="182" t="s">
        <v>85</v>
      </c>
      <c r="AY194" s="181" t="s">
        <v>145</v>
      </c>
      <c r="BK194" s="183">
        <f>SUM(BK195:BK197)</f>
        <v>0</v>
      </c>
    </row>
    <row r="195" spans="1:65" s="2" customFormat="1" ht="24.2" customHeight="1">
      <c r="A195" s="34"/>
      <c r="B195" s="35"/>
      <c r="C195" s="186" t="s">
        <v>289</v>
      </c>
      <c r="D195" s="186" t="s">
        <v>148</v>
      </c>
      <c r="E195" s="187" t="s">
        <v>1526</v>
      </c>
      <c r="F195" s="188" t="s">
        <v>1527</v>
      </c>
      <c r="G195" s="189" t="s">
        <v>792</v>
      </c>
      <c r="H195" s="190">
        <v>2</v>
      </c>
      <c r="I195" s="191"/>
      <c r="J195" s="192">
        <f>ROUND(I195*H195,2)</f>
        <v>0</v>
      </c>
      <c r="K195" s="188" t="s">
        <v>1735</v>
      </c>
      <c r="L195" s="39"/>
      <c r="M195" s="193" t="s">
        <v>1</v>
      </c>
      <c r="N195" s="194" t="s">
        <v>42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153</v>
      </c>
      <c r="AT195" s="197" t="s">
        <v>148</v>
      </c>
      <c r="AU195" s="197" t="s">
        <v>87</v>
      </c>
      <c r="AY195" s="17" t="s">
        <v>145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85</v>
      </c>
      <c r="BK195" s="198">
        <f>ROUND(I195*H195,2)</f>
        <v>0</v>
      </c>
      <c r="BL195" s="17" t="s">
        <v>153</v>
      </c>
      <c r="BM195" s="197" t="s">
        <v>417</v>
      </c>
    </row>
    <row r="196" spans="1:65" s="2" customFormat="1" ht="24.2" customHeight="1">
      <c r="A196" s="34"/>
      <c r="B196" s="35"/>
      <c r="C196" s="186" t="s">
        <v>293</v>
      </c>
      <c r="D196" s="186" t="s">
        <v>148</v>
      </c>
      <c r="E196" s="187" t="s">
        <v>1528</v>
      </c>
      <c r="F196" s="188" t="s">
        <v>1529</v>
      </c>
      <c r="G196" s="189" t="s">
        <v>792</v>
      </c>
      <c r="H196" s="190">
        <v>4</v>
      </c>
      <c r="I196" s="191"/>
      <c r="J196" s="192">
        <f>ROUND(I196*H196,2)</f>
        <v>0</v>
      </c>
      <c r="K196" s="188" t="s">
        <v>1735</v>
      </c>
      <c r="L196" s="39"/>
      <c r="M196" s="193" t="s">
        <v>1</v>
      </c>
      <c r="N196" s="194" t="s">
        <v>42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153</v>
      </c>
      <c r="AT196" s="197" t="s">
        <v>148</v>
      </c>
      <c r="AU196" s="197" t="s">
        <v>87</v>
      </c>
      <c r="AY196" s="17" t="s">
        <v>145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85</v>
      </c>
      <c r="BK196" s="198">
        <f>ROUND(I196*H196,2)</f>
        <v>0</v>
      </c>
      <c r="BL196" s="17" t="s">
        <v>153</v>
      </c>
      <c r="BM196" s="197" t="s">
        <v>428</v>
      </c>
    </row>
    <row r="197" spans="1:65" s="2" customFormat="1" ht="24.2" customHeight="1">
      <c r="A197" s="34"/>
      <c r="B197" s="35"/>
      <c r="C197" s="186" t="s">
        <v>297</v>
      </c>
      <c r="D197" s="186" t="s">
        <v>148</v>
      </c>
      <c r="E197" s="187" t="s">
        <v>1530</v>
      </c>
      <c r="F197" s="188" t="s">
        <v>1531</v>
      </c>
      <c r="G197" s="189" t="s">
        <v>792</v>
      </c>
      <c r="H197" s="190">
        <v>1</v>
      </c>
      <c r="I197" s="191"/>
      <c r="J197" s="192">
        <f>ROUND(I197*H197,2)</f>
        <v>0</v>
      </c>
      <c r="K197" s="188" t="s">
        <v>1735</v>
      </c>
      <c r="L197" s="39"/>
      <c r="M197" s="193" t="s">
        <v>1</v>
      </c>
      <c r="N197" s="194" t="s">
        <v>42</v>
      </c>
      <c r="O197" s="71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153</v>
      </c>
      <c r="AT197" s="197" t="s">
        <v>148</v>
      </c>
      <c r="AU197" s="197" t="s">
        <v>87</v>
      </c>
      <c r="AY197" s="17" t="s">
        <v>145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85</v>
      </c>
      <c r="BK197" s="198">
        <f>ROUND(I197*H197,2)</f>
        <v>0</v>
      </c>
      <c r="BL197" s="17" t="s">
        <v>153</v>
      </c>
      <c r="BM197" s="197" t="s">
        <v>445</v>
      </c>
    </row>
    <row r="198" spans="1:65" s="12" customFormat="1" ht="22.9" customHeight="1">
      <c r="B198" s="170"/>
      <c r="C198" s="171"/>
      <c r="D198" s="172" t="s">
        <v>76</v>
      </c>
      <c r="E198" s="184" t="s">
        <v>1532</v>
      </c>
      <c r="F198" s="184" t="s">
        <v>1533</v>
      </c>
      <c r="G198" s="171"/>
      <c r="H198" s="171"/>
      <c r="I198" s="174"/>
      <c r="J198" s="185">
        <f>BK198</f>
        <v>0</v>
      </c>
      <c r="K198" s="171"/>
      <c r="L198" s="176"/>
      <c r="M198" s="177"/>
      <c r="N198" s="178"/>
      <c r="O198" s="178"/>
      <c r="P198" s="179">
        <f>SUM(P199:P202)</f>
        <v>0</v>
      </c>
      <c r="Q198" s="178"/>
      <c r="R198" s="179">
        <f>SUM(R199:R202)</f>
        <v>0</v>
      </c>
      <c r="S198" s="178"/>
      <c r="T198" s="180">
        <f>SUM(T199:T202)</f>
        <v>0</v>
      </c>
      <c r="AR198" s="181" t="s">
        <v>85</v>
      </c>
      <c r="AT198" s="182" t="s">
        <v>76</v>
      </c>
      <c r="AU198" s="182" t="s">
        <v>85</v>
      </c>
      <c r="AY198" s="181" t="s">
        <v>145</v>
      </c>
      <c r="BK198" s="183">
        <f>SUM(BK199:BK202)</f>
        <v>0</v>
      </c>
    </row>
    <row r="199" spans="1:65" s="2" customFormat="1" ht="16.5" customHeight="1">
      <c r="A199" s="34"/>
      <c r="B199" s="35"/>
      <c r="C199" s="186" t="s">
        <v>301</v>
      </c>
      <c r="D199" s="186" t="s">
        <v>148</v>
      </c>
      <c r="E199" s="187" t="s">
        <v>1578</v>
      </c>
      <c r="F199" s="188" t="s">
        <v>1535</v>
      </c>
      <c r="G199" s="189" t="s">
        <v>183</v>
      </c>
      <c r="H199" s="190">
        <v>1</v>
      </c>
      <c r="I199" s="191"/>
      <c r="J199" s="192">
        <f>ROUND(I199*H199,2)</f>
        <v>0</v>
      </c>
      <c r="K199" s="188" t="s">
        <v>1735</v>
      </c>
      <c r="L199" s="39"/>
      <c r="M199" s="193" t="s">
        <v>1</v>
      </c>
      <c r="N199" s="194" t="s">
        <v>42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153</v>
      </c>
      <c r="AT199" s="197" t="s">
        <v>148</v>
      </c>
      <c r="AU199" s="197" t="s">
        <v>87</v>
      </c>
      <c r="AY199" s="17" t="s">
        <v>145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85</v>
      </c>
      <c r="BK199" s="198">
        <f>ROUND(I199*H199,2)</f>
        <v>0</v>
      </c>
      <c r="BL199" s="17" t="s">
        <v>153</v>
      </c>
      <c r="BM199" s="197" t="s">
        <v>456</v>
      </c>
    </row>
    <row r="200" spans="1:65" s="2" customFormat="1" ht="16.5" customHeight="1">
      <c r="A200" s="34"/>
      <c r="B200" s="35"/>
      <c r="C200" s="186" t="s">
        <v>305</v>
      </c>
      <c r="D200" s="186" t="s">
        <v>148</v>
      </c>
      <c r="E200" s="187" t="s">
        <v>1536</v>
      </c>
      <c r="F200" s="188" t="s">
        <v>1537</v>
      </c>
      <c r="G200" s="189" t="s">
        <v>183</v>
      </c>
      <c r="H200" s="190">
        <v>1</v>
      </c>
      <c r="I200" s="191"/>
      <c r="J200" s="192">
        <f>ROUND(I200*H200,2)</f>
        <v>0</v>
      </c>
      <c r="K200" s="188" t="s">
        <v>1735</v>
      </c>
      <c r="L200" s="39"/>
      <c r="M200" s="193" t="s">
        <v>1</v>
      </c>
      <c r="N200" s="194" t="s">
        <v>42</v>
      </c>
      <c r="O200" s="71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153</v>
      </c>
      <c r="AT200" s="197" t="s">
        <v>148</v>
      </c>
      <c r="AU200" s="197" t="s">
        <v>87</v>
      </c>
      <c r="AY200" s="17" t="s">
        <v>145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85</v>
      </c>
      <c r="BK200" s="198">
        <f>ROUND(I200*H200,2)</f>
        <v>0</v>
      </c>
      <c r="BL200" s="17" t="s">
        <v>153</v>
      </c>
      <c r="BM200" s="197" t="s">
        <v>465</v>
      </c>
    </row>
    <row r="201" spans="1:65" s="2" customFormat="1" ht="16.5" customHeight="1">
      <c r="A201" s="34"/>
      <c r="B201" s="35"/>
      <c r="C201" s="186" t="s">
        <v>313</v>
      </c>
      <c r="D201" s="186" t="s">
        <v>148</v>
      </c>
      <c r="E201" s="187" t="s">
        <v>1538</v>
      </c>
      <c r="F201" s="188" t="s">
        <v>1539</v>
      </c>
      <c r="G201" s="189" t="s">
        <v>183</v>
      </c>
      <c r="H201" s="190">
        <v>1</v>
      </c>
      <c r="I201" s="191"/>
      <c r="J201" s="192">
        <f>ROUND(I201*H201,2)</f>
        <v>0</v>
      </c>
      <c r="K201" s="188" t="s">
        <v>1735</v>
      </c>
      <c r="L201" s="39"/>
      <c r="M201" s="193" t="s">
        <v>1</v>
      </c>
      <c r="N201" s="194" t="s">
        <v>42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153</v>
      </c>
      <c r="AT201" s="197" t="s">
        <v>148</v>
      </c>
      <c r="AU201" s="197" t="s">
        <v>87</v>
      </c>
      <c r="AY201" s="17" t="s">
        <v>145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85</v>
      </c>
      <c r="BK201" s="198">
        <f>ROUND(I201*H201,2)</f>
        <v>0</v>
      </c>
      <c r="BL201" s="17" t="s">
        <v>153</v>
      </c>
      <c r="BM201" s="197" t="s">
        <v>287</v>
      </c>
    </row>
    <row r="202" spans="1:65" s="2" customFormat="1" ht="16.5" customHeight="1">
      <c r="A202" s="34"/>
      <c r="B202" s="35"/>
      <c r="C202" s="186" t="s">
        <v>317</v>
      </c>
      <c r="D202" s="186" t="s">
        <v>148</v>
      </c>
      <c r="E202" s="187" t="s">
        <v>1540</v>
      </c>
      <c r="F202" s="188" t="s">
        <v>1541</v>
      </c>
      <c r="G202" s="189" t="s">
        <v>183</v>
      </c>
      <c r="H202" s="190">
        <v>1</v>
      </c>
      <c r="I202" s="191"/>
      <c r="J202" s="192">
        <f>ROUND(I202*H202,2)</f>
        <v>0</v>
      </c>
      <c r="K202" s="188" t="s">
        <v>1735</v>
      </c>
      <c r="L202" s="39"/>
      <c r="M202" s="193" t="s">
        <v>1</v>
      </c>
      <c r="N202" s="194" t="s">
        <v>42</v>
      </c>
      <c r="O202" s="71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153</v>
      </c>
      <c r="AT202" s="197" t="s">
        <v>148</v>
      </c>
      <c r="AU202" s="197" t="s">
        <v>87</v>
      </c>
      <c r="AY202" s="17" t="s">
        <v>145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85</v>
      </c>
      <c r="BK202" s="198">
        <f>ROUND(I202*H202,2)</f>
        <v>0</v>
      </c>
      <c r="BL202" s="17" t="s">
        <v>153</v>
      </c>
      <c r="BM202" s="197" t="s">
        <v>480</v>
      </c>
    </row>
    <row r="203" spans="1:65" s="12" customFormat="1" ht="22.9" customHeight="1">
      <c r="B203" s="170"/>
      <c r="C203" s="171"/>
      <c r="D203" s="172" t="s">
        <v>76</v>
      </c>
      <c r="E203" s="184" t="s">
        <v>1554</v>
      </c>
      <c r="F203" s="184" t="s">
        <v>1555</v>
      </c>
      <c r="G203" s="171"/>
      <c r="H203" s="171"/>
      <c r="I203" s="174"/>
      <c r="J203" s="185">
        <f>BK203</f>
        <v>0</v>
      </c>
      <c r="K203" s="171"/>
      <c r="L203" s="176"/>
      <c r="M203" s="177"/>
      <c r="N203" s="178"/>
      <c r="O203" s="178"/>
      <c r="P203" s="179">
        <f>SUM(P204:P205)</f>
        <v>0</v>
      </c>
      <c r="Q203" s="178"/>
      <c r="R203" s="179">
        <f>SUM(R204:R205)</f>
        <v>0</v>
      </c>
      <c r="S203" s="178"/>
      <c r="T203" s="180">
        <f>SUM(T204:T205)</f>
        <v>0</v>
      </c>
      <c r="AR203" s="181" t="s">
        <v>85</v>
      </c>
      <c r="AT203" s="182" t="s">
        <v>76</v>
      </c>
      <c r="AU203" s="182" t="s">
        <v>85</v>
      </c>
      <c r="AY203" s="181" t="s">
        <v>145</v>
      </c>
      <c r="BK203" s="183">
        <f>SUM(BK204:BK205)</f>
        <v>0</v>
      </c>
    </row>
    <row r="204" spans="1:65" s="2" customFormat="1" ht="16.5" customHeight="1">
      <c r="A204" s="34"/>
      <c r="B204" s="35"/>
      <c r="C204" s="186" t="s">
        <v>323</v>
      </c>
      <c r="D204" s="186" t="s">
        <v>148</v>
      </c>
      <c r="E204" s="187" t="s">
        <v>1556</v>
      </c>
      <c r="F204" s="188" t="s">
        <v>1557</v>
      </c>
      <c r="G204" s="189" t="s">
        <v>792</v>
      </c>
      <c r="H204" s="190">
        <v>1</v>
      </c>
      <c r="I204" s="191"/>
      <c r="J204" s="192">
        <f>ROUND(I204*H204,2)</f>
        <v>0</v>
      </c>
      <c r="K204" s="188" t="s">
        <v>1735</v>
      </c>
      <c r="L204" s="39"/>
      <c r="M204" s="193" t="s">
        <v>1</v>
      </c>
      <c r="N204" s="194" t="s">
        <v>42</v>
      </c>
      <c r="O204" s="71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153</v>
      </c>
      <c r="AT204" s="197" t="s">
        <v>148</v>
      </c>
      <c r="AU204" s="197" t="s">
        <v>87</v>
      </c>
      <c r="AY204" s="17" t="s">
        <v>145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85</v>
      </c>
      <c r="BK204" s="198">
        <f>ROUND(I204*H204,2)</f>
        <v>0</v>
      </c>
      <c r="BL204" s="17" t="s">
        <v>153</v>
      </c>
      <c r="BM204" s="197" t="s">
        <v>488</v>
      </c>
    </row>
    <row r="205" spans="1:65" s="2" customFormat="1" ht="16.5" customHeight="1">
      <c r="A205" s="34"/>
      <c r="B205" s="35"/>
      <c r="C205" s="186" t="s">
        <v>328</v>
      </c>
      <c r="D205" s="186" t="s">
        <v>148</v>
      </c>
      <c r="E205" s="187" t="s">
        <v>1558</v>
      </c>
      <c r="F205" s="188" t="s">
        <v>1559</v>
      </c>
      <c r="G205" s="189" t="s">
        <v>792</v>
      </c>
      <c r="H205" s="190">
        <v>5</v>
      </c>
      <c r="I205" s="191"/>
      <c r="J205" s="192">
        <f>ROUND(I205*H205,2)</f>
        <v>0</v>
      </c>
      <c r="K205" s="188" t="s">
        <v>1735</v>
      </c>
      <c r="L205" s="39"/>
      <c r="M205" s="193" t="s">
        <v>1</v>
      </c>
      <c r="N205" s="194" t="s">
        <v>42</v>
      </c>
      <c r="O205" s="71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153</v>
      </c>
      <c r="AT205" s="197" t="s">
        <v>148</v>
      </c>
      <c r="AU205" s="197" t="s">
        <v>87</v>
      </c>
      <c r="AY205" s="17" t="s">
        <v>145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85</v>
      </c>
      <c r="BK205" s="198">
        <f>ROUND(I205*H205,2)</f>
        <v>0</v>
      </c>
      <c r="BL205" s="17" t="s">
        <v>153</v>
      </c>
      <c r="BM205" s="197" t="s">
        <v>499</v>
      </c>
    </row>
    <row r="206" spans="1:65" s="12" customFormat="1" ht="22.9" customHeight="1">
      <c r="B206" s="170"/>
      <c r="C206" s="171"/>
      <c r="D206" s="172" t="s">
        <v>76</v>
      </c>
      <c r="E206" s="184" t="s">
        <v>1564</v>
      </c>
      <c r="F206" s="184" t="s">
        <v>1565</v>
      </c>
      <c r="G206" s="171"/>
      <c r="H206" s="171"/>
      <c r="I206" s="174"/>
      <c r="J206" s="185">
        <f>BK206</f>
        <v>0</v>
      </c>
      <c r="K206" s="171"/>
      <c r="L206" s="176"/>
      <c r="M206" s="177"/>
      <c r="N206" s="178"/>
      <c r="O206" s="178"/>
      <c r="P206" s="179">
        <f>P207</f>
        <v>0</v>
      </c>
      <c r="Q206" s="178"/>
      <c r="R206" s="179">
        <f>R207</f>
        <v>0</v>
      </c>
      <c r="S206" s="178"/>
      <c r="T206" s="180">
        <f>T207</f>
        <v>0</v>
      </c>
      <c r="AR206" s="181" t="s">
        <v>85</v>
      </c>
      <c r="AT206" s="182" t="s">
        <v>76</v>
      </c>
      <c r="AU206" s="182" t="s">
        <v>85</v>
      </c>
      <c r="AY206" s="181" t="s">
        <v>145</v>
      </c>
      <c r="BK206" s="183">
        <f>BK207</f>
        <v>0</v>
      </c>
    </row>
    <row r="207" spans="1:65" s="2" customFormat="1" ht="16.5" customHeight="1">
      <c r="A207" s="34"/>
      <c r="B207" s="35"/>
      <c r="C207" s="186" t="s">
        <v>335</v>
      </c>
      <c r="D207" s="186" t="s">
        <v>148</v>
      </c>
      <c r="E207" s="187" t="s">
        <v>1566</v>
      </c>
      <c r="F207" s="188" t="s">
        <v>1567</v>
      </c>
      <c r="G207" s="189" t="s">
        <v>792</v>
      </c>
      <c r="H207" s="190">
        <v>2</v>
      </c>
      <c r="I207" s="191"/>
      <c r="J207" s="192">
        <f>ROUND(I207*H207,2)</f>
        <v>0</v>
      </c>
      <c r="K207" s="188" t="s">
        <v>1735</v>
      </c>
      <c r="L207" s="39"/>
      <c r="M207" s="193" t="s">
        <v>1</v>
      </c>
      <c r="N207" s="194" t="s">
        <v>42</v>
      </c>
      <c r="O207" s="71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153</v>
      </c>
      <c r="AT207" s="197" t="s">
        <v>148</v>
      </c>
      <c r="AU207" s="197" t="s">
        <v>87</v>
      </c>
      <c r="AY207" s="17" t="s">
        <v>145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85</v>
      </c>
      <c r="BK207" s="198">
        <f>ROUND(I207*H207,2)</f>
        <v>0</v>
      </c>
      <c r="BL207" s="17" t="s">
        <v>153</v>
      </c>
      <c r="BM207" s="197" t="s">
        <v>508</v>
      </c>
    </row>
    <row r="208" spans="1:65" s="12" customFormat="1" ht="25.9" customHeight="1">
      <c r="B208" s="170"/>
      <c r="C208" s="171"/>
      <c r="D208" s="172" t="s">
        <v>76</v>
      </c>
      <c r="E208" s="173" t="s">
        <v>1579</v>
      </c>
      <c r="F208" s="173" t="s">
        <v>1580</v>
      </c>
      <c r="G208" s="171"/>
      <c r="H208" s="171"/>
      <c r="I208" s="174"/>
      <c r="J208" s="175">
        <f>BK208</f>
        <v>0</v>
      </c>
      <c r="K208" s="171"/>
      <c r="L208" s="176"/>
      <c r="M208" s="177"/>
      <c r="N208" s="178"/>
      <c r="O208" s="178"/>
      <c r="P208" s="179">
        <f>P209+P217+P219+P222+P225+P227+P229+P231+P233+P238+P244+P248+P251+P253</f>
        <v>0</v>
      </c>
      <c r="Q208" s="178"/>
      <c r="R208" s="179">
        <f>R209+R217+R219+R222+R225+R227+R229+R231+R233+R238+R244+R248+R251+R253</f>
        <v>0</v>
      </c>
      <c r="S208" s="178"/>
      <c r="T208" s="180">
        <f>T209+T217+T219+T222+T225+T227+T229+T231+T233+T238+T244+T248+T251+T253</f>
        <v>0</v>
      </c>
      <c r="AR208" s="181" t="s">
        <v>85</v>
      </c>
      <c r="AT208" s="182" t="s">
        <v>76</v>
      </c>
      <c r="AU208" s="182" t="s">
        <v>77</v>
      </c>
      <c r="AY208" s="181" t="s">
        <v>145</v>
      </c>
      <c r="BK208" s="183">
        <f>BK209+BK217+BK219+BK222+BK225+BK227+BK229+BK231+BK233+BK238+BK244+BK248+BK251+BK253</f>
        <v>0</v>
      </c>
    </row>
    <row r="209" spans="1:65" s="12" customFormat="1" ht="22.9" customHeight="1">
      <c r="B209" s="170"/>
      <c r="C209" s="171"/>
      <c r="D209" s="172" t="s">
        <v>76</v>
      </c>
      <c r="E209" s="184" t="s">
        <v>1581</v>
      </c>
      <c r="F209" s="184" t="s">
        <v>1582</v>
      </c>
      <c r="G209" s="171"/>
      <c r="H209" s="171"/>
      <c r="I209" s="174"/>
      <c r="J209" s="185">
        <f>BK209</f>
        <v>0</v>
      </c>
      <c r="K209" s="171"/>
      <c r="L209" s="176"/>
      <c r="M209" s="177"/>
      <c r="N209" s="178"/>
      <c r="O209" s="178"/>
      <c r="P209" s="179">
        <f>SUM(P210:P216)</f>
        <v>0</v>
      </c>
      <c r="Q209" s="178"/>
      <c r="R209" s="179">
        <f>SUM(R210:R216)</f>
        <v>0</v>
      </c>
      <c r="S209" s="178"/>
      <c r="T209" s="180">
        <f>SUM(T210:T216)</f>
        <v>0</v>
      </c>
      <c r="AR209" s="181" t="s">
        <v>85</v>
      </c>
      <c r="AT209" s="182" t="s">
        <v>76</v>
      </c>
      <c r="AU209" s="182" t="s">
        <v>85</v>
      </c>
      <c r="AY209" s="181" t="s">
        <v>145</v>
      </c>
      <c r="BK209" s="183">
        <f>SUM(BK210:BK216)</f>
        <v>0</v>
      </c>
    </row>
    <row r="210" spans="1:65" s="2" customFormat="1" ht="24.2" customHeight="1">
      <c r="A210" s="34"/>
      <c r="B210" s="35"/>
      <c r="C210" s="186" t="s">
        <v>340</v>
      </c>
      <c r="D210" s="186" t="s">
        <v>148</v>
      </c>
      <c r="E210" s="187" t="s">
        <v>1583</v>
      </c>
      <c r="F210" s="188" t="s">
        <v>1584</v>
      </c>
      <c r="G210" s="189" t="s">
        <v>792</v>
      </c>
      <c r="H210" s="190">
        <v>10</v>
      </c>
      <c r="I210" s="191"/>
      <c r="J210" s="192">
        <f t="shared" ref="J210:J216" si="10">ROUND(I210*H210,2)</f>
        <v>0</v>
      </c>
      <c r="K210" s="188" t="s">
        <v>1735</v>
      </c>
      <c r="L210" s="39"/>
      <c r="M210" s="193" t="s">
        <v>1</v>
      </c>
      <c r="N210" s="194" t="s">
        <v>42</v>
      </c>
      <c r="O210" s="71"/>
      <c r="P210" s="195">
        <f t="shared" ref="P210:P216" si="11">O210*H210</f>
        <v>0</v>
      </c>
      <c r="Q210" s="195">
        <v>0</v>
      </c>
      <c r="R210" s="195">
        <f t="shared" ref="R210:R216" si="12">Q210*H210</f>
        <v>0</v>
      </c>
      <c r="S210" s="195">
        <v>0</v>
      </c>
      <c r="T210" s="196">
        <f t="shared" ref="T210:T216" si="13"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153</v>
      </c>
      <c r="AT210" s="197" t="s">
        <v>148</v>
      </c>
      <c r="AU210" s="197" t="s">
        <v>87</v>
      </c>
      <c r="AY210" s="17" t="s">
        <v>145</v>
      </c>
      <c r="BE210" s="198">
        <f t="shared" ref="BE210:BE216" si="14">IF(N210="základní",J210,0)</f>
        <v>0</v>
      </c>
      <c r="BF210" s="198">
        <f t="shared" ref="BF210:BF216" si="15">IF(N210="snížená",J210,0)</f>
        <v>0</v>
      </c>
      <c r="BG210" s="198">
        <f t="shared" ref="BG210:BG216" si="16">IF(N210="zákl. přenesená",J210,0)</f>
        <v>0</v>
      </c>
      <c r="BH210" s="198">
        <f t="shared" ref="BH210:BH216" si="17">IF(N210="sníž. přenesená",J210,0)</f>
        <v>0</v>
      </c>
      <c r="BI210" s="198">
        <f t="shared" ref="BI210:BI216" si="18">IF(N210="nulová",J210,0)</f>
        <v>0</v>
      </c>
      <c r="BJ210" s="17" t="s">
        <v>85</v>
      </c>
      <c r="BK210" s="198">
        <f t="shared" ref="BK210:BK216" si="19">ROUND(I210*H210,2)</f>
        <v>0</v>
      </c>
      <c r="BL210" s="17" t="s">
        <v>153</v>
      </c>
      <c r="BM210" s="197" t="s">
        <v>519</v>
      </c>
    </row>
    <row r="211" spans="1:65" s="2" customFormat="1" ht="24.2" customHeight="1">
      <c r="A211" s="34"/>
      <c r="B211" s="35"/>
      <c r="C211" s="186" t="s">
        <v>345</v>
      </c>
      <c r="D211" s="186" t="s">
        <v>148</v>
      </c>
      <c r="E211" s="187" t="s">
        <v>1585</v>
      </c>
      <c r="F211" s="188" t="s">
        <v>1586</v>
      </c>
      <c r="G211" s="189" t="s">
        <v>792</v>
      </c>
      <c r="H211" s="190">
        <v>4</v>
      </c>
      <c r="I211" s="191"/>
      <c r="J211" s="192">
        <f t="shared" si="10"/>
        <v>0</v>
      </c>
      <c r="K211" s="188" t="s">
        <v>1735</v>
      </c>
      <c r="L211" s="39"/>
      <c r="M211" s="193" t="s">
        <v>1</v>
      </c>
      <c r="N211" s="194" t="s">
        <v>42</v>
      </c>
      <c r="O211" s="71"/>
      <c r="P211" s="195">
        <f t="shared" si="11"/>
        <v>0</v>
      </c>
      <c r="Q211" s="195">
        <v>0</v>
      </c>
      <c r="R211" s="195">
        <f t="shared" si="12"/>
        <v>0</v>
      </c>
      <c r="S211" s="195">
        <v>0</v>
      </c>
      <c r="T211" s="196">
        <f t="shared" si="1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153</v>
      </c>
      <c r="AT211" s="197" t="s">
        <v>148</v>
      </c>
      <c r="AU211" s="197" t="s">
        <v>87</v>
      </c>
      <c r="AY211" s="17" t="s">
        <v>145</v>
      </c>
      <c r="BE211" s="198">
        <f t="shared" si="14"/>
        <v>0</v>
      </c>
      <c r="BF211" s="198">
        <f t="shared" si="15"/>
        <v>0</v>
      </c>
      <c r="BG211" s="198">
        <f t="shared" si="16"/>
        <v>0</v>
      </c>
      <c r="BH211" s="198">
        <f t="shared" si="17"/>
        <v>0</v>
      </c>
      <c r="BI211" s="198">
        <f t="shared" si="18"/>
        <v>0</v>
      </c>
      <c r="BJ211" s="17" t="s">
        <v>85</v>
      </c>
      <c r="BK211" s="198">
        <f t="shared" si="19"/>
        <v>0</v>
      </c>
      <c r="BL211" s="17" t="s">
        <v>153</v>
      </c>
      <c r="BM211" s="197" t="s">
        <v>529</v>
      </c>
    </row>
    <row r="212" spans="1:65" s="2" customFormat="1" ht="24.2" customHeight="1">
      <c r="A212" s="34"/>
      <c r="B212" s="35"/>
      <c r="C212" s="186" t="s">
        <v>349</v>
      </c>
      <c r="D212" s="186" t="s">
        <v>148</v>
      </c>
      <c r="E212" s="187" t="s">
        <v>1587</v>
      </c>
      <c r="F212" s="188" t="s">
        <v>1588</v>
      </c>
      <c r="G212" s="189" t="s">
        <v>792</v>
      </c>
      <c r="H212" s="190">
        <v>8</v>
      </c>
      <c r="I212" s="191"/>
      <c r="J212" s="192">
        <f t="shared" si="10"/>
        <v>0</v>
      </c>
      <c r="K212" s="188" t="s">
        <v>1735</v>
      </c>
      <c r="L212" s="39"/>
      <c r="M212" s="193" t="s">
        <v>1</v>
      </c>
      <c r="N212" s="194" t="s">
        <v>42</v>
      </c>
      <c r="O212" s="71"/>
      <c r="P212" s="195">
        <f t="shared" si="11"/>
        <v>0</v>
      </c>
      <c r="Q212" s="195">
        <v>0</v>
      </c>
      <c r="R212" s="195">
        <f t="shared" si="12"/>
        <v>0</v>
      </c>
      <c r="S212" s="195">
        <v>0</v>
      </c>
      <c r="T212" s="196">
        <f t="shared" si="1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153</v>
      </c>
      <c r="AT212" s="197" t="s">
        <v>148</v>
      </c>
      <c r="AU212" s="197" t="s">
        <v>87</v>
      </c>
      <c r="AY212" s="17" t="s">
        <v>145</v>
      </c>
      <c r="BE212" s="198">
        <f t="shared" si="14"/>
        <v>0</v>
      </c>
      <c r="BF212" s="198">
        <f t="shared" si="15"/>
        <v>0</v>
      </c>
      <c r="BG212" s="198">
        <f t="shared" si="16"/>
        <v>0</v>
      </c>
      <c r="BH212" s="198">
        <f t="shared" si="17"/>
        <v>0</v>
      </c>
      <c r="BI212" s="198">
        <f t="shared" si="18"/>
        <v>0</v>
      </c>
      <c r="BJ212" s="17" t="s">
        <v>85</v>
      </c>
      <c r="BK212" s="198">
        <f t="shared" si="19"/>
        <v>0</v>
      </c>
      <c r="BL212" s="17" t="s">
        <v>153</v>
      </c>
      <c r="BM212" s="197" t="s">
        <v>537</v>
      </c>
    </row>
    <row r="213" spans="1:65" s="2" customFormat="1" ht="33" customHeight="1">
      <c r="A213" s="34"/>
      <c r="B213" s="35"/>
      <c r="C213" s="186" t="s">
        <v>353</v>
      </c>
      <c r="D213" s="186" t="s">
        <v>148</v>
      </c>
      <c r="E213" s="187" t="s">
        <v>1589</v>
      </c>
      <c r="F213" s="188" t="s">
        <v>1590</v>
      </c>
      <c r="G213" s="189" t="s">
        <v>792</v>
      </c>
      <c r="H213" s="190">
        <v>4</v>
      </c>
      <c r="I213" s="191"/>
      <c r="J213" s="192">
        <f t="shared" si="10"/>
        <v>0</v>
      </c>
      <c r="K213" s="188" t="s">
        <v>1735</v>
      </c>
      <c r="L213" s="39"/>
      <c r="M213" s="193" t="s">
        <v>1</v>
      </c>
      <c r="N213" s="194" t="s">
        <v>42</v>
      </c>
      <c r="O213" s="71"/>
      <c r="P213" s="195">
        <f t="shared" si="11"/>
        <v>0</v>
      </c>
      <c r="Q213" s="195">
        <v>0</v>
      </c>
      <c r="R213" s="195">
        <f t="shared" si="12"/>
        <v>0</v>
      </c>
      <c r="S213" s="195">
        <v>0</v>
      </c>
      <c r="T213" s="196">
        <f t="shared" si="1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153</v>
      </c>
      <c r="AT213" s="197" t="s">
        <v>148</v>
      </c>
      <c r="AU213" s="197" t="s">
        <v>87</v>
      </c>
      <c r="AY213" s="17" t="s">
        <v>145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17" t="s">
        <v>85</v>
      </c>
      <c r="BK213" s="198">
        <f t="shared" si="19"/>
        <v>0</v>
      </c>
      <c r="BL213" s="17" t="s">
        <v>153</v>
      </c>
      <c r="BM213" s="197" t="s">
        <v>548</v>
      </c>
    </row>
    <row r="214" spans="1:65" s="2" customFormat="1" ht="24.2" customHeight="1">
      <c r="A214" s="34"/>
      <c r="B214" s="35"/>
      <c r="C214" s="186" t="s">
        <v>358</v>
      </c>
      <c r="D214" s="186" t="s">
        <v>148</v>
      </c>
      <c r="E214" s="187" t="s">
        <v>1591</v>
      </c>
      <c r="F214" s="188" t="s">
        <v>1592</v>
      </c>
      <c r="G214" s="189" t="s">
        <v>792</v>
      </c>
      <c r="H214" s="190">
        <v>4</v>
      </c>
      <c r="I214" s="191"/>
      <c r="J214" s="192">
        <f t="shared" si="10"/>
        <v>0</v>
      </c>
      <c r="K214" s="188" t="s">
        <v>1735</v>
      </c>
      <c r="L214" s="39"/>
      <c r="M214" s="193" t="s">
        <v>1</v>
      </c>
      <c r="N214" s="194" t="s">
        <v>42</v>
      </c>
      <c r="O214" s="71"/>
      <c r="P214" s="195">
        <f t="shared" si="11"/>
        <v>0</v>
      </c>
      <c r="Q214" s="195">
        <v>0</v>
      </c>
      <c r="R214" s="195">
        <f t="shared" si="12"/>
        <v>0</v>
      </c>
      <c r="S214" s="195">
        <v>0</v>
      </c>
      <c r="T214" s="196">
        <f t="shared" si="1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153</v>
      </c>
      <c r="AT214" s="197" t="s">
        <v>148</v>
      </c>
      <c r="AU214" s="197" t="s">
        <v>87</v>
      </c>
      <c r="AY214" s="17" t="s">
        <v>145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17" t="s">
        <v>85</v>
      </c>
      <c r="BK214" s="198">
        <f t="shared" si="19"/>
        <v>0</v>
      </c>
      <c r="BL214" s="17" t="s">
        <v>153</v>
      </c>
      <c r="BM214" s="197" t="s">
        <v>556</v>
      </c>
    </row>
    <row r="215" spans="1:65" s="2" customFormat="1" ht="24.2" customHeight="1">
      <c r="A215" s="34"/>
      <c r="B215" s="35"/>
      <c r="C215" s="186" t="s">
        <v>362</v>
      </c>
      <c r="D215" s="186" t="s">
        <v>148</v>
      </c>
      <c r="E215" s="187" t="s">
        <v>1593</v>
      </c>
      <c r="F215" s="188" t="s">
        <v>1594</v>
      </c>
      <c r="G215" s="189" t="s">
        <v>792</v>
      </c>
      <c r="H215" s="190">
        <v>8</v>
      </c>
      <c r="I215" s="191"/>
      <c r="J215" s="192">
        <f t="shared" si="10"/>
        <v>0</v>
      </c>
      <c r="K215" s="188" t="s">
        <v>1735</v>
      </c>
      <c r="L215" s="39"/>
      <c r="M215" s="193" t="s">
        <v>1</v>
      </c>
      <c r="N215" s="194" t="s">
        <v>42</v>
      </c>
      <c r="O215" s="71"/>
      <c r="P215" s="195">
        <f t="shared" si="11"/>
        <v>0</v>
      </c>
      <c r="Q215" s="195">
        <v>0</v>
      </c>
      <c r="R215" s="195">
        <f t="shared" si="12"/>
        <v>0</v>
      </c>
      <c r="S215" s="195">
        <v>0</v>
      </c>
      <c r="T215" s="196">
        <f t="shared" si="1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153</v>
      </c>
      <c r="AT215" s="197" t="s">
        <v>148</v>
      </c>
      <c r="AU215" s="197" t="s">
        <v>87</v>
      </c>
      <c r="AY215" s="17" t="s">
        <v>145</v>
      </c>
      <c r="BE215" s="198">
        <f t="shared" si="14"/>
        <v>0</v>
      </c>
      <c r="BF215" s="198">
        <f t="shared" si="15"/>
        <v>0</v>
      </c>
      <c r="BG215" s="198">
        <f t="shared" si="16"/>
        <v>0</v>
      </c>
      <c r="BH215" s="198">
        <f t="shared" si="17"/>
        <v>0</v>
      </c>
      <c r="BI215" s="198">
        <f t="shared" si="18"/>
        <v>0</v>
      </c>
      <c r="BJ215" s="17" t="s">
        <v>85</v>
      </c>
      <c r="BK215" s="198">
        <f t="shared" si="19"/>
        <v>0</v>
      </c>
      <c r="BL215" s="17" t="s">
        <v>153</v>
      </c>
      <c r="BM215" s="197" t="s">
        <v>1595</v>
      </c>
    </row>
    <row r="216" spans="1:65" s="2" customFormat="1" ht="24.2" customHeight="1">
      <c r="A216" s="34"/>
      <c r="B216" s="35"/>
      <c r="C216" s="186" t="s">
        <v>366</v>
      </c>
      <c r="D216" s="186" t="s">
        <v>148</v>
      </c>
      <c r="E216" s="187" t="s">
        <v>1596</v>
      </c>
      <c r="F216" s="188" t="s">
        <v>1597</v>
      </c>
      <c r="G216" s="189" t="s">
        <v>792</v>
      </c>
      <c r="H216" s="190">
        <v>17</v>
      </c>
      <c r="I216" s="191"/>
      <c r="J216" s="192">
        <f t="shared" si="10"/>
        <v>0</v>
      </c>
      <c r="K216" s="188" t="s">
        <v>1735</v>
      </c>
      <c r="L216" s="39"/>
      <c r="M216" s="193" t="s">
        <v>1</v>
      </c>
      <c r="N216" s="194" t="s">
        <v>42</v>
      </c>
      <c r="O216" s="71"/>
      <c r="P216" s="195">
        <f t="shared" si="11"/>
        <v>0</v>
      </c>
      <c r="Q216" s="195">
        <v>0</v>
      </c>
      <c r="R216" s="195">
        <f t="shared" si="12"/>
        <v>0</v>
      </c>
      <c r="S216" s="195">
        <v>0</v>
      </c>
      <c r="T216" s="196">
        <f t="shared" si="1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153</v>
      </c>
      <c r="AT216" s="197" t="s">
        <v>148</v>
      </c>
      <c r="AU216" s="197" t="s">
        <v>87</v>
      </c>
      <c r="AY216" s="17" t="s">
        <v>145</v>
      </c>
      <c r="BE216" s="198">
        <f t="shared" si="14"/>
        <v>0</v>
      </c>
      <c r="BF216" s="198">
        <f t="shared" si="15"/>
        <v>0</v>
      </c>
      <c r="BG216" s="198">
        <f t="shared" si="16"/>
        <v>0</v>
      </c>
      <c r="BH216" s="198">
        <f t="shared" si="17"/>
        <v>0</v>
      </c>
      <c r="BI216" s="198">
        <f t="shared" si="18"/>
        <v>0</v>
      </c>
      <c r="BJ216" s="17" t="s">
        <v>85</v>
      </c>
      <c r="BK216" s="198">
        <f t="shared" si="19"/>
        <v>0</v>
      </c>
      <c r="BL216" s="17" t="s">
        <v>153</v>
      </c>
      <c r="BM216" s="197" t="s">
        <v>564</v>
      </c>
    </row>
    <row r="217" spans="1:65" s="12" customFormat="1" ht="22.9" customHeight="1">
      <c r="B217" s="170"/>
      <c r="C217" s="171"/>
      <c r="D217" s="172" t="s">
        <v>76</v>
      </c>
      <c r="E217" s="184" t="s">
        <v>1598</v>
      </c>
      <c r="F217" s="184" t="s">
        <v>1599</v>
      </c>
      <c r="G217" s="171"/>
      <c r="H217" s="171"/>
      <c r="I217" s="174"/>
      <c r="J217" s="185">
        <f>BK217</f>
        <v>0</v>
      </c>
      <c r="K217" s="171"/>
      <c r="L217" s="176"/>
      <c r="M217" s="177"/>
      <c r="N217" s="178"/>
      <c r="O217" s="178"/>
      <c r="P217" s="179">
        <f>P218</f>
        <v>0</v>
      </c>
      <c r="Q217" s="178"/>
      <c r="R217" s="179">
        <f>R218</f>
        <v>0</v>
      </c>
      <c r="S217" s="178"/>
      <c r="T217" s="180">
        <f>T218</f>
        <v>0</v>
      </c>
      <c r="AR217" s="181" t="s">
        <v>85</v>
      </c>
      <c r="AT217" s="182" t="s">
        <v>76</v>
      </c>
      <c r="AU217" s="182" t="s">
        <v>85</v>
      </c>
      <c r="AY217" s="181" t="s">
        <v>145</v>
      </c>
      <c r="BK217" s="183">
        <f>BK218</f>
        <v>0</v>
      </c>
    </row>
    <row r="218" spans="1:65" s="2" customFormat="1" ht="16.5" customHeight="1">
      <c r="A218" s="34"/>
      <c r="B218" s="35"/>
      <c r="C218" s="186" t="s">
        <v>370</v>
      </c>
      <c r="D218" s="186" t="s">
        <v>148</v>
      </c>
      <c r="E218" s="187" t="s">
        <v>1600</v>
      </c>
      <c r="F218" s="188" t="s">
        <v>1601</v>
      </c>
      <c r="G218" s="189" t="s">
        <v>792</v>
      </c>
      <c r="H218" s="190">
        <v>14</v>
      </c>
      <c r="I218" s="191"/>
      <c r="J218" s="192">
        <f>ROUND(I218*H218,2)</f>
        <v>0</v>
      </c>
      <c r="K218" s="188" t="s">
        <v>1735</v>
      </c>
      <c r="L218" s="39"/>
      <c r="M218" s="193" t="s">
        <v>1</v>
      </c>
      <c r="N218" s="194" t="s">
        <v>42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153</v>
      </c>
      <c r="AT218" s="197" t="s">
        <v>148</v>
      </c>
      <c r="AU218" s="197" t="s">
        <v>87</v>
      </c>
      <c r="AY218" s="17" t="s">
        <v>145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85</v>
      </c>
      <c r="BK218" s="198">
        <f>ROUND(I218*H218,2)</f>
        <v>0</v>
      </c>
      <c r="BL218" s="17" t="s">
        <v>153</v>
      </c>
      <c r="BM218" s="197" t="s">
        <v>574</v>
      </c>
    </row>
    <row r="219" spans="1:65" s="12" customFormat="1" ht="22.9" customHeight="1">
      <c r="B219" s="170"/>
      <c r="C219" s="171"/>
      <c r="D219" s="172" t="s">
        <v>76</v>
      </c>
      <c r="E219" s="184" t="s">
        <v>1602</v>
      </c>
      <c r="F219" s="184" t="s">
        <v>1603</v>
      </c>
      <c r="G219" s="171"/>
      <c r="H219" s="171"/>
      <c r="I219" s="174"/>
      <c r="J219" s="185">
        <f>BK219</f>
        <v>0</v>
      </c>
      <c r="K219" s="171"/>
      <c r="L219" s="176"/>
      <c r="M219" s="177"/>
      <c r="N219" s="178"/>
      <c r="O219" s="178"/>
      <c r="P219" s="179">
        <f>SUM(P220:P221)</f>
        <v>0</v>
      </c>
      <c r="Q219" s="178"/>
      <c r="R219" s="179">
        <f>SUM(R220:R221)</f>
        <v>0</v>
      </c>
      <c r="S219" s="178"/>
      <c r="T219" s="180">
        <f>SUM(T220:T221)</f>
        <v>0</v>
      </c>
      <c r="AR219" s="181" t="s">
        <v>85</v>
      </c>
      <c r="AT219" s="182" t="s">
        <v>76</v>
      </c>
      <c r="AU219" s="182" t="s">
        <v>85</v>
      </c>
      <c r="AY219" s="181" t="s">
        <v>145</v>
      </c>
      <c r="BK219" s="183">
        <f>SUM(BK220:BK221)</f>
        <v>0</v>
      </c>
    </row>
    <row r="220" spans="1:65" s="2" customFormat="1" ht="16.5" customHeight="1">
      <c r="A220" s="34"/>
      <c r="B220" s="35"/>
      <c r="C220" s="186" t="s">
        <v>375</v>
      </c>
      <c r="D220" s="186" t="s">
        <v>148</v>
      </c>
      <c r="E220" s="187" t="s">
        <v>1604</v>
      </c>
      <c r="F220" s="188" t="s">
        <v>1605</v>
      </c>
      <c r="G220" s="189" t="s">
        <v>792</v>
      </c>
      <c r="H220" s="190">
        <v>19</v>
      </c>
      <c r="I220" s="191"/>
      <c r="J220" s="192">
        <f>ROUND(I220*H220,2)</f>
        <v>0</v>
      </c>
      <c r="K220" s="188" t="s">
        <v>1735</v>
      </c>
      <c r="L220" s="39"/>
      <c r="M220" s="193" t="s">
        <v>1</v>
      </c>
      <c r="N220" s="194" t="s">
        <v>42</v>
      </c>
      <c r="O220" s="71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153</v>
      </c>
      <c r="AT220" s="197" t="s">
        <v>148</v>
      </c>
      <c r="AU220" s="197" t="s">
        <v>87</v>
      </c>
      <c r="AY220" s="17" t="s">
        <v>145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85</v>
      </c>
      <c r="BK220" s="198">
        <f>ROUND(I220*H220,2)</f>
        <v>0</v>
      </c>
      <c r="BL220" s="17" t="s">
        <v>153</v>
      </c>
      <c r="BM220" s="197" t="s">
        <v>582</v>
      </c>
    </row>
    <row r="221" spans="1:65" s="2" customFormat="1" ht="24.2" customHeight="1">
      <c r="A221" s="34"/>
      <c r="B221" s="35"/>
      <c r="C221" s="186" t="s">
        <v>379</v>
      </c>
      <c r="D221" s="186" t="s">
        <v>148</v>
      </c>
      <c r="E221" s="187" t="s">
        <v>1606</v>
      </c>
      <c r="F221" s="188" t="s">
        <v>1607</v>
      </c>
      <c r="G221" s="189" t="s">
        <v>792</v>
      </c>
      <c r="H221" s="190">
        <v>44</v>
      </c>
      <c r="I221" s="191"/>
      <c r="J221" s="192">
        <f>ROUND(I221*H221,2)</f>
        <v>0</v>
      </c>
      <c r="K221" s="188" t="s">
        <v>1735</v>
      </c>
      <c r="L221" s="39"/>
      <c r="M221" s="193" t="s">
        <v>1</v>
      </c>
      <c r="N221" s="194" t="s">
        <v>42</v>
      </c>
      <c r="O221" s="71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153</v>
      </c>
      <c r="AT221" s="197" t="s">
        <v>148</v>
      </c>
      <c r="AU221" s="197" t="s">
        <v>87</v>
      </c>
      <c r="AY221" s="17" t="s">
        <v>145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85</v>
      </c>
      <c r="BK221" s="198">
        <f>ROUND(I221*H221,2)</f>
        <v>0</v>
      </c>
      <c r="BL221" s="17" t="s">
        <v>153</v>
      </c>
      <c r="BM221" s="197" t="s">
        <v>590</v>
      </c>
    </row>
    <row r="222" spans="1:65" s="12" customFormat="1" ht="22.9" customHeight="1">
      <c r="B222" s="170"/>
      <c r="C222" s="171"/>
      <c r="D222" s="172" t="s">
        <v>76</v>
      </c>
      <c r="E222" s="184" t="s">
        <v>1608</v>
      </c>
      <c r="F222" s="184" t="s">
        <v>1609</v>
      </c>
      <c r="G222" s="171"/>
      <c r="H222" s="171"/>
      <c r="I222" s="174"/>
      <c r="J222" s="185">
        <f>BK222</f>
        <v>0</v>
      </c>
      <c r="K222" s="171"/>
      <c r="L222" s="176"/>
      <c r="M222" s="177"/>
      <c r="N222" s="178"/>
      <c r="O222" s="178"/>
      <c r="P222" s="179">
        <f>SUM(P223:P224)</f>
        <v>0</v>
      </c>
      <c r="Q222" s="178"/>
      <c r="R222" s="179">
        <f>SUM(R223:R224)</f>
        <v>0</v>
      </c>
      <c r="S222" s="178"/>
      <c r="T222" s="180">
        <f>SUM(T223:T224)</f>
        <v>0</v>
      </c>
      <c r="AR222" s="181" t="s">
        <v>85</v>
      </c>
      <c r="AT222" s="182" t="s">
        <v>76</v>
      </c>
      <c r="AU222" s="182" t="s">
        <v>85</v>
      </c>
      <c r="AY222" s="181" t="s">
        <v>145</v>
      </c>
      <c r="BK222" s="183">
        <f>SUM(BK223:BK224)</f>
        <v>0</v>
      </c>
    </row>
    <row r="223" spans="1:65" s="2" customFormat="1" ht="24.2" customHeight="1">
      <c r="A223" s="34"/>
      <c r="B223" s="35"/>
      <c r="C223" s="186" t="s">
        <v>383</v>
      </c>
      <c r="D223" s="186" t="s">
        <v>148</v>
      </c>
      <c r="E223" s="187" t="s">
        <v>1610</v>
      </c>
      <c r="F223" s="188" t="s">
        <v>1611</v>
      </c>
      <c r="G223" s="189" t="s">
        <v>792</v>
      </c>
      <c r="H223" s="190">
        <v>7</v>
      </c>
      <c r="I223" s="191"/>
      <c r="J223" s="192">
        <f>ROUND(I223*H223,2)</f>
        <v>0</v>
      </c>
      <c r="K223" s="188" t="s">
        <v>1735</v>
      </c>
      <c r="L223" s="39"/>
      <c r="M223" s="193" t="s">
        <v>1</v>
      </c>
      <c r="N223" s="194" t="s">
        <v>42</v>
      </c>
      <c r="O223" s="71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153</v>
      </c>
      <c r="AT223" s="197" t="s">
        <v>148</v>
      </c>
      <c r="AU223" s="197" t="s">
        <v>87</v>
      </c>
      <c r="AY223" s="17" t="s">
        <v>145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85</v>
      </c>
      <c r="BK223" s="198">
        <f>ROUND(I223*H223,2)</f>
        <v>0</v>
      </c>
      <c r="BL223" s="17" t="s">
        <v>153</v>
      </c>
      <c r="BM223" s="197" t="s">
        <v>598</v>
      </c>
    </row>
    <row r="224" spans="1:65" s="2" customFormat="1" ht="33" customHeight="1">
      <c r="A224" s="34"/>
      <c r="B224" s="35"/>
      <c r="C224" s="186" t="s">
        <v>389</v>
      </c>
      <c r="D224" s="186" t="s">
        <v>148</v>
      </c>
      <c r="E224" s="187" t="s">
        <v>1612</v>
      </c>
      <c r="F224" s="188" t="s">
        <v>1613</v>
      </c>
      <c r="G224" s="189" t="s">
        <v>792</v>
      </c>
      <c r="H224" s="190">
        <v>7</v>
      </c>
      <c r="I224" s="191"/>
      <c r="J224" s="192">
        <f>ROUND(I224*H224,2)</f>
        <v>0</v>
      </c>
      <c r="K224" s="188" t="s">
        <v>1735</v>
      </c>
      <c r="L224" s="39"/>
      <c r="M224" s="193" t="s">
        <v>1</v>
      </c>
      <c r="N224" s="194" t="s">
        <v>42</v>
      </c>
      <c r="O224" s="71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153</v>
      </c>
      <c r="AT224" s="197" t="s">
        <v>148</v>
      </c>
      <c r="AU224" s="197" t="s">
        <v>87</v>
      </c>
      <c r="AY224" s="17" t="s">
        <v>145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85</v>
      </c>
      <c r="BK224" s="198">
        <f>ROUND(I224*H224,2)</f>
        <v>0</v>
      </c>
      <c r="BL224" s="17" t="s">
        <v>153</v>
      </c>
      <c r="BM224" s="197" t="s">
        <v>606</v>
      </c>
    </row>
    <row r="225" spans="1:65" s="12" customFormat="1" ht="22.9" customHeight="1">
      <c r="B225" s="170"/>
      <c r="C225" s="171"/>
      <c r="D225" s="172" t="s">
        <v>76</v>
      </c>
      <c r="E225" s="184" t="s">
        <v>1614</v>
      </c>
      <c r="F225" s="184" t="s">
        <v>1615</v>
      </c>
      <c r="G225" s="171"/>
      <c r="H225" s="171"/>
      <c r="I225" s="174"/>
      <c r="J225" s="185">
        <f>BK225</f>
        <v>0</v>
      </c>
      <c r="K225" s="171"/>
      <c r="L225" s="176"/>
      <c r="M225" s="177"/>
      <c r="N225" s="178"/>
      <c r="O225" s="178"/>
      <c r="P225" s="179">
        <f>P226</f>
        <v>0</v>
      </c>
      <c r="Q225" s="178"/>
      <c r="R225" s="179">
        <f>R226</f>
        <v>0</v>
      </c>
      <c r="S225" s="178"/>
      <c r="T225" s="180">
        <f>T226</f>
        <v>0</v>
      </c>
      <c r="AR225" s="181" t="s">
        <v>85</v>
      </c>
      <c r="AT225" s="182" t="s">
        <v>76</v>
      </c>
      <c r="AU225" s="182" t="s">
        <v>85</v>
      </c>
      <c r="AY225" s="181" t="s">
        <v>145</v>
      </c>
      <c r="BK225" s="183">
        <f>BK226</f>
        <v>0</v>
      </c>
    </row>
    <row r="226" spans="1:65" s="2" customFormat="1" ht="24.2" customHeight="1">
      <c r="A226" s="34"/>
      <c r="B226" s="35"/>
      <c r="C226" s="186" t="s">
        <v>393</v>
      </c>
      <c r="D226" s="186" t="s">
        <v>148</v>
      </c>
      <c r="E226" s="187" t="s">
        <v>1616</v>
      </c>
      <c r="F226" s="188" t="s">
        <v>1617</v>
      </c>
      <c r="G226" s="189" t="s">
        <v>792</v>
      </c>
      <c r="H226" s="190">
        <v>2</v>
      </c>
      <c r="I226" s="191"/>
      <c r="J226" s="192">
        <f>ROUND(I226*H226,2)</f>
        <v>0</v>
      </c>
      <c r="K226" s="188" t="s">
        <v>1735</v>
      </c>
      <c r="L226" s="39"/>
      <c r="M226" s="193" t="s">
        <v>1</v>
      </c>
      <c r="N226" s="194" t="s">
        <v>42</v>
      </c>
      <c r="O226" s="71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153</v>
      </c>
      <c r="AT226" s="197" t="s">
        <v>148</v>
      </c>
      <c r="AU226" s="197" t="s">
        <v>87</v>
      </c>
      <c r="AY226" s="17" t="s">
        <v>145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85</v>
      </c>
      <c r="BK226" s="198">
        <f>ROUND(I226*H226,2)</f>
        <v>0</v>
      </c>
      <c r="BL226" s="17" t="s">
        <v>153</v>
      </c>
      <c r="BM226" s="197" t="s">
        <v>1618</v>
      </c>
    </row>
    <row r="227" spans="1:65" s="12" customFormat="1" ht="22.9" customHeight="1">
      <c r="B227" s="170"/>
      <c r="C227" s="171"/>
      <c r="D227" s="172" t="s">
        <v>76</v>
      </c>
      <c r="E227" s="184" t="s">
        <v>1619</v>
      </c>
      <c r="F227" s="184" t="s">
        <v>1620</v>
      </c>
      <c r="G227" s="171"/>
      <c r="H227" s="171"/>
      <c r="I227" s="174"/>
      <c r="J227" s="185">
        <f>BK227</f>
        <v>0</v>
      </c>
      <c r="K227" s="171"/>
      <c r="L227" s="176"/>
      <c r="M227" s="177"/>
      <c r="N227" s="178"/>
      <c r="O227" s="178"/>
      <c r="P227" s="179">
        <f>P228</f>
        <v>0</v>
      </c>
      <c r="Q227" s="178"/>
      <c r="R227" s="179">
        <f>R228</f>
        <v>0</v>
      </c>
      <c r="S227" s="178"/>
      <c r="T227" s="180">
        <f>T228</f>
        <v>0</v>
      </c>
      <c r="AR227" s="181" t="s">
        <v>85</v>
      </c>
      <c r="AT227" s="182" t="s">
        <v>76</v>
      </c>
      <c r="AU227" s="182" t="s">
        <v>85</v>
      </c>
      <c r="AY227" s="181" t="s">
        <v>145</v>
      </c>
      <c r="BK227" s="183">
        <f>BK228</f>
        <v>0</v>
      </c>
    </row>
    <row r="228" spans="1:65" s="2" customFormat="1" ht="21.75" customHeight="1">
      <c r="A228" s="34"/>
      <c r="B228" s="35"/>
      <c r="C228" s="186" t="s">
        <v>398</v>
      </c>
      <c r="D228" s="186" t="s">
        <v>148</v>
      </c>
      <c r="E228" s="187" t="s">
        <v>1621</v>
      </c>
      <c r="F228" s="188" t="s">
        <v>1622</v>
      </c>
      <c r="G228" s="189" t="s">
        <v>792</v>
      </c>
      <c r="H228" s="190">
        <v>40</v>
      </c>
      <c r="I228" s="191"/>
      <c r="J228" s="192">
        <f>ROUND(I228*H228,2)</f>
        <v>0</v>
      </c>
      <c r="K228" s="188" t="s">
        <v>1735</v>
      </c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153</v>
      </c>
      <c r="AT228" s="197" t="s">
        <v>148</v>
      </c>
      <c r="AU228" s="197" t="s">
        <v>87</v>
      </c>
      <c r="AY228" s="17" t="s">
        <v>145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153</v>
      </c>
      <c r="BM228" s="197" t="s">
        <v>614</v>
      </c>
    </row>
    <row r="229" spans="1:65" s="12" customFormat="1" ht="22.9" customHeight="1">
      <c r="B229" s="170"/>
      <c r="C229" s="171"/>
      <c r="D229" s="172" t="s">
        <v>76</v>
      </c>
      <c r="E229" s="184" t="s">
        <v>1623</v>
      </c>
      <c r="F229" s="184" t="s">
        <v>1624</v>
      </c>
      <c r="G229" s="171"/>
      <c r="H229" s="171"/>
      <c r="I229" s="174"/>
      <c r="J229" s="185">
        <f>BK229</f>
        <v>0</v>
      </c>
      <c r="K229" s="171"/>
      <c r="L229" s="176"/>
      <c r="M229" s="177"/>
      <c r="N229" s="178"/>
      <c r="O229" s="178"/>
      <c r="P229" s="179">
        <f>P230</f>
        <v>0</v>
      </c>
      <c r="Q229" s="178"/>
      <c r="R229" s="179">
        <f>R230</f>
        <v>0</v>
      </c>
      <c r="S229" s="178"/>
      <c r="T229" s="180">
        <f>T230</f>
        <v>0</v>
      </c>
      <c r="AR229" s="181" t="s">
        <v>85</v>
      </c>
      <c r="AT229" s="182" t="s">
        <v>76</v>
      </c>
      <c r="AU229" s="182" t="s">
        <v>85</v>
      </c>
      <c r="AY229" s="181" t="s">
        <v>145</v>
      </c>
      <c r="BK229" s="183">
        <f>BK230</f>
        <v>0</v>
      </c>
    </row>
    <row r="230" spans="1:65" s="2" customFormat="1" ht="16.5" customHeight="1">
      <c r="A230" s="34"/>
      <c r="B230" s="35"/>
      <c r="C230" s="186" t="s">
        <v>402</v>
      </c>
      <c r="D230" s="186" t="s">
        <v>148</v>
      </c>
      <c r="E230" s="187" t="s">
        <v>1625</v>
      </c>
      <c r="F230" s="188" t="s">
        <v>1626</v>
      </c>
      <c r="G230" s="189" t="s">
        <v>792</v>
      </c>
      <c r="H230" s="190">
        <v>14</v>
      </c>
      <c r="I230" s="191"/>
      <c r="J230" s="192">
        <f>ROUND(I230*H230,2)</f>
        <v>0</v>
      </c>
      <c r="K230" s="188" t="s">
        <v>1735</v>
      </c>
      <c r="L230" s="39"/>
      <c r="M230" s="193" t="s">
        <v>1</v>
      </c>
      <c r="N230" s="194" t="s">
        <v>42</v>
      </c>
      <c r="O230" s="71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153</v>
      </c>
      <c r="AT230" s="197" t="s">
        <v>148</v>
      </c>
      <c r="AU230" s="197" t="s">
        <v>87</v>
      </c>
      <c r="AY230" s="17" t="s">
        <v>145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7" t="s">
        <v>85</v>
      </c>
      <c r="BK230" s="198">
        <f>ROUND(I230*H230,2)</f>
        <v>0</v>
      </c>
      <c r="BL230" s="17" t="s">
        <v>153</v>
      </c>
      <c r="BM230" s="197" t="s">
        <v>622</v>
      </c>
    </row>
    <row r="231" spans="1:65" s="12" customFormat="1" ht="22.9" customHeight="1">
      <c r="B231" s="170"/>
      <c r="C231" s="171"/>
      <c r="D231" s="172" t="s">
        <v>76</v>
      </c>
      <c r="E231" s="184" t="s">
        <v>1627</v>
      </c>
      <c r="F231" s="184" t="s">
        <v>1628</v>
      </c>
      <c r="G231" s="171"/>
      <c r="H231" s="171"/>
      <c r="I231" s="174"/>
      <c r="J231" s="185">
        <f>BK231</f>
        <v>0</v>
      </c>
      <c r="K231" s="171"/>
      <c r="L231" s="176"/>
      <c r="M231" s="177"/>
      <c r="N231" s="178"/>
      <c r="O231" s="178"/>
      <c r="P231" s="179">
        <f>P232</f>
        <v>0</v>
      </c>
      <c r="Q231" s="178"/>
      <c r="R231" s="179">
        <f>R232</f>
        <v>0</v>
      </c>
      <c r="S231" s="178"/>
      <c r="T231" s="180">
        <f>T232</f>
        <v>0</v>
      </c>
      <c r="AR231" s="181" t="s">
        <v>85</v>
      </c>
      <c r="AT231" s="182" t="s">
        <v>76</v>
      </c>
      <c r="AU231" s="182" t="s">
        <v>85</v>
      </c>
      <c r="AY231" s="181" t="s">
        <v>145</v>
      </c>
      <c r="BK231" s="183">
        <f>BK232</f>
        <v>0</v>
      </c>
    </row>
    <row r="232" spans="1:65" s="2" customFormat="1" ht="16.5" customHeight="1">
      <c r="A232" s="34"/>
      <c r="B232" s="35"/>
      <c r="C232" s="186" t="s">
        <v>407</v>
      </c>
      <c r="D232" s="186" t="s">
        <v>148</v>
      </c>
      <c r="E232" s="187" t="s">
        <v>1629</v>
      </c>
      <c r="F232" s="188" t="s">
        <v>1630</v>
      </c>
      <c r="G232" s="189" t="s">
        <v>792</v>
      </c>
      <c r="H232" s="190">
        <v>83</v>
      </c>
      <c r="I232" s="191"/>
      <c r="J232" s="192">
        <f>ROUND(I232*H232,2)</f>
        <v>0</v>
      </c>
      <c r="K232" s="188" t="s">
        <v>1735</v>
      </c>
      <c r="L232" s="39"/>
      <c r="M232" s="193" t="s">
        <v>1</v>
      </c>
      <c r="N232" s="194" t="s">
        <v>42</v>
      </c>
      <c r="O232" s="71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153</v>
      </c>
      <c r="AT232" s="197" t="s">
        <v>148</v>
      </c>
      <c r="AU232" s="197" t="s">
        <v>87</v>
      </c>
      <c r="AY232" s="17" t="s">
        <v>145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85</v>
      </c>
      <c r="BK232" s="198">
        <f>ROUND(I232*H232,2)</f>
        <v>0</v>
      </c>
      <c r="BL232" s="17" t="s">
        <v>153</v>
      </c>
      <c r="BM232" s="197" t="s">
        <v>630</v>
      </c>
    </row>
    <row r="233" spans="1:65" s="12" customFormat="1" ht="22.9" customHeight="1">
      <c r="B233" s="170"/>
      <c r="C233" s="171"/>
      <c r="D233" s="172" t="s">
        <v>76</v>
      </c>
      <c r="E233" s="184" t="s">
        <v>1631</v>
      </c>
      <c r="F233" s="184" t="s">
        <v>1632</v>
      </c>
      <c r="G233" s="171"/>
      <c r="H233" s="171"/>
      <c r="I233" s="174"/>
      <c r="J233" s="185">
        <f>BK233</f>
        <v>0</v>
      </c>
      <c r="K233" s="171"/>
      <c r="L233" s="176"/>
      <c r="M233" s="177"/>
      <c r="N233" s="178"/>
      <c r="O233" s="178"/>
      <c r="P233" s="179">
        <f>SUM(P234:P237)</f>
        <v>0</v>
      </c>
      <c r="Q233" s="178"/>
      <c r="R233" s="179">
        <f>SUM(R234:R237)</f>
        <v>0</v>
      </c>
      <c r="S233" s="178"/>
      <c r="T233" s="180">
        <f>SUM(T234:T237)</f>
        <v>0</v>
      </c>
      <c r="AR233" s="181" t="s">
        <v>85</v>
      </c>
      <c r="AT233" s="182" t="s">
        <v>76</v>
      </c>
      <c r="AU233" s="182" t="s">
        <v>85</v>
      </c>
      <c r="AY233" s="181" t="s">
        <v>145</v>
      </c>
      <c r="BK233" s="183">
        <f>SUM(BK234:BK237)</f>
        <v>0</v>
      </c>
    </row>
    <row r="234" spans="1:65" s="2" customFormat="1" ht="16.5" customHeight="1">
      <c r="A234" s="34"/>
      <c r="B234" s="35"/>
      <c r="C234" s="186" t="s">
        <v>412</v>
      </c>
      <c r="D234" s="186" t="s">
        <v>148</v>
      </c>
      <c r="E234" s="187" t="s">
        <v>1633</v>
      </c>
      <c r="F234" s="188" t="s">
        <v>1634</v>
      </c>
      <c r="G234" s="189" t="s">
        <v>792</v>
      </c>
      <c r="H234" s="190">
        <v>3</v>
      </c>
      <c r="I234" s="191"/>
      <c r="J234" s="192">
        <f>ROUND(I234*H234,2)</f>
        <v>0</v>
      </c>
      <c r="K234" s="188" t="s">
        <v>1735</v>
      </c>
      <c r="L234" s="39"/>
      <c r="M234" s="193" t="s">
        <v>1</v>
      </c>
      <c r="N234" s="194" t="s">
        <v>42</v>
      </c>
      <c r="O234" s="71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153</v>
      </c>
      <c r="AT234" s="197" t="s">
        <v>148</v>
      </c>
      <c r="AU234" s="197" t="s">
        <v>87</v>
      </c>
      <c r="AY234" s="17" t="s">
        <v>145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85</v>
      </c>
      <c r="BK234" s="198">
        <f>ROUND(I234*H234,2)</f>
        <v>0</v>
      </c>
      <c r="BL234" s="17" t="s">
        <v>153</v>
      </c>
      <c r="BM234" s="197" t="s">
        <v>638</v>
      </c>
    </row>
    <row r="235" spans="1:65" s="2" customFormat="1" ht="16.5" customHeight="1">
      <c r="A235" s="34"/>
      <c r="B235" s="35"/>
      <c r="C235" s="186" t="s">
        <v>417</v>
      </c>
      <c r="D235" s="186" t="s">
        <v>148</v>
      </c>
      <c r="E235" s="187" t="s">
        <v>1635</v>
      </c>
      <c r="F235" s="188" t="s">
        <v>1636</v>
      </c>
      <c r="G235" s="189" t="s">
        <v>792</v>
      </c>
      <c r="H235" s="190">
        <v>4</v>
      </c>
      <c r="I235" s="191"/>
      <c r="J235" s="192">
        <f>ROUND(I235*H235,2)</f>
        <v>0</v>
      </c>
      <c r="K235" s="188" t="s">
        <v>1735</v>
      </c>
      <c r="L235" s="39"/>
      <c r="M235" s="193" t="s">
        <v>1</v>
      </c>
      <c r="N235" s="194" t="s">
        <v>42</v>
      </c>
      <c r="O235" s="71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153</v>
      </c>
      <c r="AT235" s="197" t="s">
        <v>148</v>
      </c>
      <c r="AU235" s="197" t="s">
        <v>87</v>
      </c>
      <c r="AY235" s="17" t="s">
        <v>145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85</v>
      </c>
      <c r="BK235" s="198">
        <f>ROUND(I235*H235,2)</f>
        <v>0</v>
      </c>
      <c r="BL235" s="17" t="s">
        <v>153</v>
      </c>
      <c r="BM235" s="197" t="s">
        <v>646</v>
      </c>
    </row>
    <row r="236" spans="1:65" s="2" customFormat="1" ht="16.5" customHeight="1">
      <c r="A236" s="34"/>
      <c r="B236" s="35"/>
      <c r="C236" s="186" t="s">
        <v>421</v>
      </c>
      <c r="D236" s="186" t="s">
        <v>148</v>
      </c>
      <c r="E236" s="187" t="s">
        <v>1637</v>
      </c>
      <c r="F236" s="188" t="s">
        <v>1638</v>
      </c>
      <c r="G236" s="189" t="s">
        <v>792</v>
      </c>
      <c r="H236" s="190">
        <v>8</v>
      </c>
      <c r="I236" s="191"/>
      <c r="J236" s="192">
        <f>ROUND(I236*H236,2)</f>
        <v>0</v>
      </c>
      <c r="K236" s="188" t="s">
        <v>1735</v>
      </c>
      <c r="L236" s="39"/>
      <c r="M236" s="193" t="s">
        <v>1</v>
      </c>
      <c r="N236" s="194" t="s">
        <v>42</v>
      </c>
      <c r="O236" s="71"/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153</v>
      </c>
      <c r="AT236" s="197" t="s">
        <v>148</v>
      </c>
      <c r="AU236" s="197" t="s">
        <v>87</v>
      </c>
      <c r="AY236" s="17" t="s">
        <v>145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7" t="s">
        <v>85</v>
      </c>
      <c r="BK236" s="198">
        <f>ROUND(I236*H236,2)</f>
        <v>0</v>
      </c>
      <c r="BL236" s="17" t="s">
        <v>153</v>
      </c>
      <c r="BM236" s="197" t="s">
        <v>655</v>
      </c>
    </row>
    <row r="237" spans="1:65" s="2" customFormat="1" ht="16.5" customHeight="1">
      <c r="A237" s="34"/>
      <c r="B237" s="35"/>
      <c r="C237" s="186" t="s">
        <v>428</v>
      </c>
      <c r="D237" s="186" t="s">
        <v>148</v>
      </c>
      <c r="E237" s="187" t="s">
        <v>1639</v>
      </c>
      <c r="F237" s="188" t="s">
        <v>1640</v>
      </c>
      <c r="G237" s="189" t="s">
        <v>792</v>
      </c>
      <c r="H237" s="190">
        <v>2</v>
      </c>
      <c r="I237" s="191"/>
      <c r="J237" s="192">
        <f>ROUND(I237*H237,2)</f>
        <v>0</v>
      </c>
      <c r="K237" s="188" t="s">
        <v>1735</v>
      </c>
      <c r="L237" s="39"/>
      <c r="M237" s="193" t="s">
        <v>1</v>
      </c>
      <c r="N237" s="194" t="s">
        <v>42</v>
      </c>
      <c r="O237" s="71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153</v>
      </c>
      <c r="AT237" s="197" t="s">
        <v>148</v>
      </c>
      <c r="AU237" s="197" t="s">
        <v>87</v>
      </c>
      <c r="AY237" s="17" t="s">
        <v>145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85</v>
      </c>
      <c r="BK237" s="198">
        <f>ROUND(I237*H237,2)</f>
        <v>0</v>
      </c>
      <c r="BL237" s="17" t="s">
        <v>153</v>
      </c>
      <c r="BM237" s="197" t="s">
        <v>663</v>
      </c>
    </row>
    <row r="238" spans="1:65" s="12" customFormat="1" ht="22.9" customHeight="1">
      <c r="B238" s="170"/>
      <c r="C238" s="171"/>
      <c r="D238" s="172" t="s">
        <v>76</v>
      </c>
      <c r="E238" s="184" t="s">
        <v>1641</v>
      </c>
      <c r="F238" s="184" t="s">
        <v>1642</v>
      </c>
      <c r="G238" s="171"/>
      <c r="H238" s="171"/>
      <c r="I238" s="174"/>
      <c r="J238" s="185">
        <f>BK238</f>
        <v>0</v>
      </c>
      <c r="K238" s="171"/>
      <c r="L238" s="176"/>
      <c r="M238" s="177"/>
      <c r="N238" s="178"/>
      <c r="O238" s="178"/>
      <c r="P238" s="179">
        <f>SUM(P239:P243)</f>
        <v>0</v>
      </c>
      <c r="Q238" s="178"/>
      <c r="R238" s="179">
        <f>SUM(R239:R243)</f>
        <v>0</v>
      </c>
      <c r="S238" s="178"/>
      <c r="T238" s="180">
        <f>SUM(T239:T243)</f>
        <v>0</v>
      </c>
      <c r="AR238" s="181" t="s">
        <v>85</v>
      </c>
      <c r="AT238" s="182" t="s">
        <v>76</v>
      </c>
      <c r="AU238" s="182" t="s">
        <v>85</v>
      </c>
      <c r="AY238" s="181" t="s">
        <v>145</v>
      </c>
      <c r="BK238" s="183">
        <f>SUM(BK239:BK243)</f>
        <v>0</v>
      </c>
    </row>
    <row r="239" spans="1:65" s="2" customFormat="1" ht="16.5" customHeight="1">
      <c r="A239" s="34"/>
      <c r="B239" s="35"/>
      <c r="C239" s="186" t="s">
        <v>436</v>
      </c>
      <c r="D239" s="186" t="s">
        <v>148</v>
      </c>
      <c r="E239" s="187" t="s">
        <v>1643</v>
      </c>
      <c r="F239" s="188" t="s">
        <v>1644</v>
      </c>
      <c r="G239" s="189" t="s">
        <v>183</v>
      </c>
      <c r="H239" s="190">
        <v>35</v>
      </c>
      <c r="I239" s="191"/>
      <c r="J239" s="192">
        <f>ROUND(I239*H239,2)</f>
        <v>0</v>
      </c>
      <c r="K239" s="188" t="s">
        <v>1735</v>
      </c>
      <c r="L239" s="39"/>
      <c r="M239" s="193" t="s">
        <v>1</v>
      </c>
      <c r="N239" s="194" t="s">
        <v>42</v>
      </c>
      <c r="O239" s="71"/>
      <c r="P239" s="195">
        <f>O239*H239</f>
        <v>0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153</v>
      </c>
      <c r="AT239" s="197" t="s">
        <v>148</v>
      </c>
      <c r="AU239" s="197" t="s">
        <v>87</v>
      </c>
      <c r="AY239" s="17" t="s">
        <v>145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7" t="s">
        <v>85</v>
      </c>
      <c r="BK239" s="198">
        <f>ROUND(I239*H239,2)</f>
        <v>0</v>
      </c>
      <c r="BL239" s="17" t="s">
        <v>153</v>
      </c>
      <c r="BM239" s="197" t="s">
        <v>671</v>
      </c>
    </row>
    <row r="240" spans="1:65" s="2" customFormat="1" ht="16.5" customHeight="1">
      <c r="A240" s="34"/>
      <c r="B240" s="35"/>
      <c r="C240" s="186" t="s">
        <v>445</v>
      </c>
      <c r="D240" s="186" t="s">
        <v>148</v>
      </c>
      <c r="E240" s="187" t="s">
        <v>1645</v>
      </c>
      <c r="F240" s="188" t="s">
        <v>1646</v>
      </c>
      <c r="G240" s="189" t="s">
        <v>183</v>
      </c>
      <c r="H240" s="190">
        <v>330</v>
      </c>
      <c r="I240" s="191"/>
      <c r="J240" s="192">
        <f>ROUND(I240*H240,2)</f>
        <v>0</v>
      </c>
      <c r="K240" s="188" t="s">
        <v>1735</v>
      </c>
      <c r="L240" s="39"/>
      <c r="M240" s="193" t="s">
        <v>1</v>
      </c>
      <c r="N240" s="194" t="s">
        <v>42</v>
      </c>
      <c r="O240" s="71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153</v>
      </c>
      <c r="AT240" s="197" t="s">
        <v>148</v>
      </c>
      <c r="AU240" s="197" t="s">
        <v>87</v>
      </c>
      <c r="AY240" s="17" t="s">
        <v>145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85</v>
      </c>
      <c r="BK240" s="198">
        <f>ROUND(I240*H240,2)</f>
        <v>0</v>
      </c>
      <c r="BL240" s="17" t="s">
        <v>153</v>
      </c>
      <c r="BM240" s="197" t="s">
        <v>679</v>
      </c>
    </row>
    <row r="241" spans="1:65" s="2" customFormat="1" ht="16.5" customHeight="1">
      <c r="A241" s="34"/>
      <c r="B241" s="35"/>
      <c r="C241" s="186" t="s">
        <v>451</v>
      </c>
      <c r="D241" s="186" t="s">
        <v>148</v>
      </c>
      <c r="E241" s="187" t="s">
        <v>1647</v>
      </c>
      <c r="F241" s="188" t="s">
        <v>1648</v>
      </c>
      <c r="G241" s="189" t="s">
        <v>183</v>
      </c>
      <c r="H241" s="190">
        <v>940</v>
      </c>
      <c r="I241" s="191"/>
      <c r="J241" s="192">
        <f>ROUND(I241*H241,2)</f>
        <v>0</v>
      </c>
      <c r="K241" s="188" t="s">
        <v>1735</v>
      </c>
      <c r="L241" s="39"/>
      <c r="M241" s="193" t="s">
        <v>1</v>
      </c>
      <c r="N241" s="194" t="s">
        <v>42</v>
      </c>
      <c r="O241" s="71"/>
      <c r="P241" s="195">
        <f>O241*H241</f>
        <v>0</v>
      </c>
      <c r="Q241" s="195">
        <v>0</v>
      </c>
      <c r="R241" s="195">
        <f>Q241*H241</f>
        <v>0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153</v>
      </c>
      <c r="AT241" s="197" t="s">
        <v>148</v>
      </c>
      <c r="AU241" s="197" t="s">
        <v>87</v>
      </c>
      <c r="AY241" s="17" t="s">
        <v>145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85</v>
      </c>
      <c r="BK241" s="198">
        <f>ROUND(I241*H241,2)</f>
        <v>0</v>
      </c>
      <c r="BL241" s="17" t="s">
        <v>153</v>
      </c>
      <c r="BM241" s="197" t="s">
        <v>687</v>
      </c>
    </row>
    <row r="242" spans="1:65" s="2" customFormat="1" ht="16.5" customHeight="1">
      <c r="A242" s="34"/>
      <c r="B242" s="35"/>
      <c r="C242" s="186" t="s">
        <v>456</v>
      </c>
      <c r="D242" s="186" t="s">
        <v>148</v>
      </c>
      <c r="E242" s="187" t="s">
        <v>1649</v>
      </c>
      <c r="F242" s="188" t="s">
        <v>1650</v>
      </c>
      <c r="G242" s="189" t="s">
        <v>183</v>
      </c>
      <c r="H242" s="190">
        <v>13</v>
      </c>
      <c r="I242" s="191"/>
      <c r="J242" s="192">
        <f>ROUND(I242*H242,2)</f>
        <v>0</v>
      </c>
      <c r="K242" s="188" t="s">
        <v>1735</v>
      </c>
      <c r="L242" s="39"/>
      <c r="M242" s="193" t="s">
        <v>1</v>
      </c>
      <c r="N242" s="194" t="s">
        <v>42</v>
      </c>
      <c r="O242" s="71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153</v>
      </c>
      <c r="AT242" s="197" t="s">
        <v>148</v>
      </c>
      <c r="AU242" s="197" t="s">
        <v>87</v>
      </c>
      <c r="AY242" s="17" t="s">
        <v>145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85</v>
      </c>
      <c r="BK242" s="198">
        <f>ROUND(I242*H242,2)</f>
        <v>0</v>
      </c>
      <c r="BL242" s="17" t="s">
        <v>153</v>
      </c>
      <c r="BM242" s="197" t="s">
        <v>695</v>
      </c>
    </row>
    <row r="243" spans="1:65" s="2" customFormat="1" ht="16.5" customHeight="1">
      <c r="A243" s="34"/>
      <c r="B243" s="35"/>
      <c r="C243" s="186" t="s">
        <v>460</v>
      </c>
      <c r="D243" s="186" t="s">
        <v>148</v>
      </c>
      <c r="E243" s="187" t="s">
        <v>1651</v>
      </c>
      <c r="F243" s="188" t="s">
        <v>1652</v>
      </c>
      <c r="G243" s="189" t="s">
        <v>183</v>
      </c>
      <c r="H243" s="190">
        <v>22</v>
      </c>
      <c r="I243" s="191"/>
      <c r="J243" s="192">
        <f>ROUND(I243*H243,2)</f>
        <v>0</v>
      </c>
      <c r="K243" s="188" t="s">
        <v>1735</v>
      </c>
      <c r="L243" s="39"/>
      <c r="M243" s="193" t="s">
        <v>1</v>
      </c>
      <c r="N243" s="194" t="s">
        <v>42</v>
      </c>
      <c r="O243" s="7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153</v>
      </c>
      <c r="AT243" s="197" t="s">
        <v>148</v>
      </c>
      <c r="AU243" s="197" t="s">
        <v>87</v>
      </c>
      <c r="AY243" s="17" t="s">
        <v>145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85</v>
      </c>
      <c r="BK243" s="198">
        <f>ROUND(I243*H243,2)</f>
        <v>0</v>
      </c>
      <c r="BL243" s="17" t="s">
        <v>153</v>
      </c>
      <c r="BM243" s="197" t="s">
        <v>703</v>
      </c>
    </row>
    <row r="244" spans="1:65" s="12" customFormat="1" ht="22.9" customHeight="1">
      <c r="B244" s="170"/>
      <c r="C244" s="171"/>
      <c r="D244" s="172" t="s">
        <v>76</v>
      </c>
      <c r="E244" s="184" t="s">
        <v>1554</v>
      </c>
      <c r="F244" s="184" t="s">
        <v>1555</v>
      </c>
      <c r="G244" s="171"/>
      <c r="H244" s="171"/>
      <c r="I244" s="174"/>
      <c r="J244" s="185">
        <f>BK244</f>
        <v>0</v>
      </c>
      <c r="K244" s="171"/>
      <c r="L244" s="176"/>
      <c r="M244" s="177"/>
      <c r="N244" s="178"/>
      <c r="O244" s="178"/>
      <c r="P244" s="179">
        <f>SUM(P245:P247)</f>
        <v>0</v>
      </c>
      <c r="Q244" s="178"/>
      <c r="R244" s="179">
        <f>SUM(R245:R247)</f>
        <v>0</v>
      </c>
      <c r="S244" s="178"/>
      <c r="T244" s="180">
        <f>SUM(T245:T247)</f>
        <v>0</v>
      </c>
      <c r="AR244" s="181" t="s">
        <v>85</v>
      </c>
      <c r="AT244" s="182" t="s">
        <v>76</v>
      </c>
      <c r="AU244" s="182" t="s">
        <v>85</v>
      </c>
      <c r="AY244" s="181" t="s">
        <v>145</v>
      </c>
      <c r="BK244" s="183">
        <f>SUM(BK245:BK247)</f>
        <v>0</v>
      </c>
    </row>
    <row r="245" spans="1:65" s="2" customFormat="1" ht="16.5" customHeight="1">
      <c r="A245" s="34"/>
      <c r="B245" s="35"/>
      <c r="C245" s="186" t="s">
        <v>465</v>
      </c>
      <c r="D245" s="186" t="s">
        <v>148</v>
      </c>
      <c r="E245" s="187" t="s">
        <v>1556</v>
      </c>
      <c r="F245" s="188" t="s">
        <v>1557</v>
      </c>
      <c r="G245" s="189" t="s">
        <v>792</v>
      </c>
      <c r="H245" s="190">
        <v>360</v>
      </c>
      <c r="I245" s="191"/>
      <c r="J245" s="192">
        <f>ROUND(I245*H245,2)</f>
        <v>0</v>
      </c>
      <c r="K245" s="188" t="s">
        <v>1735</v>
      </c>
      <c r="L245" s="39"/>
      <c r="M245" s="193" t="s">
        <v>1</v>
      </c>
      <c r="N245" s="194" t="s">
        <v>42</v>
      </c>
      <c r="O245" s="71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153</v>
      </c>
      <c r="AT245" s="197" t="s">
        <v>148</v>
      </c>
      <c r="AU245" s="197" t="s">
        <v>87</v>
      </c>
      <c r="AY245" s="17" t="s">
        <v>145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85</v>
      </c>
      <c r="BK245" s="198">
        <f>ROUND(I245*H245,2)</f>
        <v>0</v>
      </c>
      <c r="BL245" s="17" t="s">
        <v>153</v>
      </c>
      <c r="BM245" s="197" t="s">
        <v>712</v>
      </c>
    </row>
    <row r="246" spans="1:65" s="2" customFormat="1" ht="16.5" customHeight="1">
      <c r="A246" s="34"/>
      <c r="B246" s="35"/>
      <c r="C246" s="186" t="s">
        <v>469</v>
      </c>
      <c r="D246" s="186" t="s">
        <v>148</v>
      </c>
      <c r="E246" s="187" t="s">
        <v>1558</v>
      </c>
      <c r="F246" s="188" t="s">
        <v>1559</v>
      </c>
      <c r="G246" s="189" t="s">
        <v>792</v>
      </c>
      <c r="H246" s="190">
        <v>4</v>
      </c>
      <c r="I246" s="191"/>
      <c r="J246" s="192">
        <f>ROUND(I246*H246,2)</f>
        <v>0</v>
      </c>
      <c r="K246" s="188" t="s">
        <v>1735</v>
      </c>
      <c r="L246" s="39"/>
      <c r="M246" s="193" t="s">
        <v>1</v>
      </c>
      <c r="N246" s="194" t="s">
        <v>42</v>
      </c>
      <c r="O246" s="71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153</v>
      </c>
      <c r="AT246" s="197" t="s">
        <v>148</v>
      </c>
      <c r="AU246" s="197" t="s">
        <v>87</v>
      </c>
      <c r="AY246" s="17" t="s">
        <v>145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85</v>
      </c>
      <c r="BK246" s="198">
        <f>ROUND(I246*H246,2)</f>
        <v>0</v>
      </c>
      <c r="BL246" s="17" t="s">
        <v>153</v>
      </c>
      <c r="BM246" s="197" t="s">
        <v>720</v>
      </c>
    </row>
    <row r="247" spans="1:65" s="2" customFormat="1" ht="16.5" customHeight="1">
      <c r="A247" s="34"/>
      <c r="B247" s="35"/>
      <c r="C247" s="186" t="s">
        <v>287</v>
      </c>
      <c r="D247" s="186" t="s">
        <v>148</v>
      </c>
      <c r="E247" s="187" t="s">
        <v>1560</v>
      </c>
      <c r="F247" s="188" t="s">
        <v>1561</v>
      </c>
      <c r="G247" s="189" t="s">
        <v>792</v>
      </c>
      <c r="H247" s="190">
        <v>12</v>
      </c>
      <c r="I247" s="191"/>
      <c r="J247" s="192">
        <f>ROUND(I247*H247,2)</f>
        <v>0</v>
      </c>
      <c r="K247" s="188" t="s">
        <v>1735</v>
      </c>
      <c r="L247" s="39"/>
      <c r="M247" s="193" t="s">
        <v>1</v>
      </c>
      <c r="N247" s="194" t="s">
        <v>42</v>
      </c>
      <c r="O247" s="71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153</v>
      </c>
      <c r="AT247" s="197" t="s">
        <v>148</v>
      </c>
      <c r="AU247" s="197" t="s">
        <v>87</v>
      </c>
      <c r="AY247" s="17" t="s">
        <v>145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7" t="s">
        <v>85</v>
      </c>
      <c r="BK247" s="198">
        <f>ROUND(I247*H247,2)</f>
        <v>0</v>
      </c>
      <c r="BL247" s="17" t="s">
        <v>153</v>
      </c>
      <c r="BM247" s="197" t="s">
        <v>728</v>
      </c>
    </row>
    <row r="248" spans="1:65" s="12" customFormat="1" ht="22.9" customHeight="1">
      <c r="B248" s="170"/>
      <c r="C248" s="171"/>
      <c r="D248" s="172" t="s">
        <v>76</v>
      </c>
      <c r="E248" s="184" t="s">
        <v>1653</v>
      </c>
      <c r="F248" s="184" t="s">
        <v>1654</v>
      </c>
      <c r="G248" s="171"/>
      <c r="H248" s="171"/>
      <c r="I248" s="174"/>
      <c r="J248" s="185">
        <f>BK248</f>
        <v>0</v>
      </c>
      <c r="K248" s="171"/>
      <c r="L248" s="176"/>
      <c r="M248" s="177"/>
      <c r="N248" s="178"/>
      <c r="O248" s="178"/>
      <c r="P248" s="179">
        <f>SUM(P249:P250)</f>
        <v>0</v>
      </c>
      <c r="Q248" s="178"/>
      <c r="R248" s="179">
        <f>SUM(R249:R250)</f>
        <v>0</v>
      </c>
      <c r="S248" s="178"/>
      <c r="T248" s="180">
        <f>SUM(T249:T250)</f>
        <v>0</v>
      </c>
      <c r="AR248" s="181" t="s">
        <v>85</v>
      </c>
      <c r="AT248" s="182" t="s">
        <v>76</v>
      </c>
      <c r="AU248" s="182" t="s">
        <v>85</v>
      </c>
      <c r="AY248" s="181" t="s">
        <v>145</v>
      </c>
      <c r="BK248" s="183">
        <f>SUM(BK249:BK250)</f>
        <v>0</v>
      </c>
    </row>
    <row r="249" spans="1:65" s="2" customFormat="1" ht="16.5" customHeight="1">
      <c r="A249" s="34"/>
      <c r="B249" s="35"/>
      <c r="C249" s="186" t="s">
        <v>476</v>
      </c>
      <c r="D249" s="186" t="s">
        <v>148</v>
      </c>
      <c r="E249" s="187" t="s">
        <v>1655</v>
      </c>
      <c r="F249" s="188" t="s">
        <v>1656</v>
      </c>
      <c r="G249" s="189" t="s">
        <v>840</v>
      </c>
      <c r="H249" s="190">
        <v>0.5</v>
      </c>
      <c r="I249" s="191"/>
      <c r="J249" s="192">
        <f>ROUND(I249*H249,2)</f>
        <v>0</v>
      </c>
      <c r="K249" s="188" t="s">
        <v>1735</v>
      </c>
      <c r="L249" s="39"/>
      <c r="M249" s="193" t="s">
        <v>1</v>
      </c>
      <c r="N249" s="194" t="s">
        <v>42</v>
      </c>
      <c r="O249" s="71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153</v>
      </c>
      <c r="AT249" s="197" t="s">
        <v>148</v>
      </c>
      <c r="AU249" s="197" t="s">
        <v>87</v>
      </c>
      <c r="AY249" s="17" t="s">
        <v>145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85</v>
      </c>
      <c r="BK249" s="198">
        <f>ROUND(I249*H249,2)</f>
        <v>0</v>
      </c>
      <c r="BL249" s="17" t="s">
        <v>153</v>
      </c>
      <c r="BM249" s="197" t="s">
        <v>737</v>
      </c>
    </row>
    <row r="250" spans="1:65" s="2" customFormat="1" ht="16.5" customHeight="1">
      <c r="A250" s="34"/>
      <c r="B250" s="35"/>
      <c r="C250" s="186" t="s">
        <v>480</v>
      </c>
      <c r="D250" s="186" t="s">
        <v>148</v>
      </c>
      <c r="E250" s="187" t="s">
        <v>1657</v>
      </c>
      <c r="F250" s="188" t="s">
        <v>1658</v>
      </c>
      <c r="G250" s="189" t="s">
        <v>840</v>
      </c>
      <c r="H250" s="190">
        <v>1</v>
      </c>
      <c r="I250" s="191"/>
      <c r="J250" s="192">
        <f>ROUND(I250*H250,2)</f>
        <v>0</v>
      </c>
      <c r="K250" s="188" t="s">
        <v>1735</v>
      </c>
      <c r="L250" s="39"/>
      <c r="M250" s="193" t="s">
        <v>1</v>
      </c>
      <c r="N250" s="194" t="s">
        <v>42</v>
      </c>
      <c r="O250" s="71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153</v>
      </c>
      <c r="AT250" s="197" t="s">
        <v>148</v>
      </c>
      <c r="AU250" s="197" t="s">
        <v>87</v>
      </c>
      <c r="AY250" s="17" t="s">
        <v>145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85</v>
      </c>
      <c r="BK250" s="198">
        <f>ROUND(I250*H250,2)</f>
        <v>0</v>
      </c>
      <c r="BL250" s="17" t="s">
        <v>153</v>
      </c>
      <c r="BM250" s="197" t="s">
        <v>747</v>
      </c>
    </row>
    <row r="251" spans="1:65" s="12" customFormat="1" ht="22.9" customHeight="1">
      <c r="B251" s="170"/>
      <c r="C251" s="171"/>
      <c r="D251" s="172" t="s">
        <v>76</v>
      </c>
      <c r="E251" s="184" t="s">
        <v>1659</v>
      </c>
      <c r="F251" s="184" t="s">
        <v>1660</v>
      </c>
      <c r="G251" s="171"/>
      <c r="H251" s="171"/>
      <c r="I251" s="174"/>
      <c r="J251" s="185">
        <f>BK251</f>
        <v>0</v>
      </c>
      <c r="K251" s="171"/>
      <c r="L251" s="176"/>
      <c r="M251" s="177"/>
      <c r="N251" s="178"/>
      <c r="O251" s="178"/>
      <c r="P251" s="179">
        <f>P252</f>
        <v>0</v>
      </c>
      <c r="Q251" s="178"/>
      <c r="R251" s="179">
        <f>R252</f>
        <v>0</v>
      </c>
      <c r="S251" s="178"/>
      <c r="T251" s="180">
        <f>T252</f>
        <v>0</v>
      </c>
      <c r="AR251" s="181" t="s">
        <v>85</v>
      </c>
      <c r="AT251" s="182" t="s">
        <v>76</v>
      </c>
      <c r="AU251" s="182" t="s">
        <v>85</v>
      </c>
      <c r="AY251" s="181" t="s">
        <v>145</v>
      </c>
      <c r="BK251" s="183">
        <f>BK252</f>
        <v>0</v>
      </c>
    </row>
    <row r="252" spans="1:65" s="2" customFormat="1" ht="16.5" customHeight="1">
      <c r="A252" s="34"/>
      <c r="B252" s="35"/>
      <c r="C252" s="186" t="s">
        <v>484</v>
      </c>
      <c r="D252" s="186" t="s">
        <v>148</v>
      </c>
      <c r="E252" s="187" t="s">
        <v>1661</v>
      </c>
      <c r="F252" s="188" t="s">
        <v>1662</v>
      </c>
      <c r="G252" s="189" t="s">
        <v>840</v>
      </c>
      <c r="H252" s="190">
        <v>3</v>
      </c>
      <c r="I252" s="191"/>
      <c r="J252" s="192">
        <f>ROUND(I252*H252,2)</f>
        <v>0</v>
      </c>
      <c r="K252" s="188" t="s">
        <v>1735</v>
      </c>
      <c r="L252" s="39"/>
      <c r="M252" s="193" t="s">
        <v>1</v>
      </c>
      <c r="N252" s="194" t="s">
        <v>42</v>
      </c>
      <c r="O252" s="71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153</v>
      </c>
      <c r="AT252" s="197" t="s">
        <v>148</v>
      </c>
      <c r="AU252" s="197" t="s">
        <v>87</v>
      </c>
      <c r="AY252" s="17" t="s">
        <v>145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85</v>
      </c>
      <c r="BK252" s="198">
        <f>ROUND(I252*H252,2)</f>
        <v>0</v>
      </c>
      <c r="BL252" s="17" t="s">
        <v>153</v>
      </c>
      <c r="BM252" s="197" t="s">
        <v>755</v>
      </c>
    </row>
    <row r="253" spans="1:65" s="12" customFormat="1" ht="22.9" customHeight="1">
      <c r="B253" s="170"/>
      <c r="C253" s="171"/>
      <c r="D253" s="172" t="s">
        <v>76</v>
      </c>
      <c r="E253" s="184" t="s">
        <v>1663</v>
      </c>
      <c r="F253" s="184" t="s">
        <v>1664</v>
      </c>
      <c r="G253" s="171"/>
      <c r="H253" s="171"/>
      <c r="I253" s="174"/>
      <c r="J253" s="185">
        <f>BK253</f>
        <v>0</v>
      </c>
      <c r="K253" s="171"/>
      <c r="L253" s="176"/>
      <c r="M253" s="177"/>
      <c r="N253" s="178"/>
      <c r="O253" s="178"/>
      <c r="P253" s="179">
        <f>SUM(P254:P258)</f>
        <v>0</v>
      </c>
      <c r="Q253" s="178"/>
      <c r="R253" s="179">
        <f>SUM(R254:R258)</f>
        <v>0</v>
      </c>
      <c r="S253" s="178"/>
      <c r="T253" s="180">
        <f>SUM(T254:T258)</f>
        <v>0</v>
      </c>
      <c r="AR253" s="181" t="s">
        <v>85</v>
      </c>
      <c r="AT253" s="182" t="s">
        <v>76</v>
      </c>
      <c r="AU253" s="182" t="s">
        <v>85</v>
      </c>
      <c r="AY253" s="181" t="s">
        <v>145</v>
      </c>
      <c r="BK253" s="183">
        <f>SUM(BK254:BK258)</f>
        <v>0</v>
      </c>
    </row>
    <row r="254" spans="1:65" s="2" customFormat="1" ht="16.5" customHeight="1">
      <c r="A254" s="34"/>
      <c r="B254" s="35"/>
      <c r="C254" s="186" t="s">
        <v>488</v>
      </c>
      <c r="D254" s="186" t="s">
        <v>148</v>
      </c>
      <c r="E254" s="187" t="s">
        <v>1665</v>
      </c>
      <c r="F254" s="188" t="s">
        <v>1666</v>
      </c>
      <c r="G254" s="189" t="s">
        <v>834</v>
      </c>
      <c r="H254" s="190">
        <v>1</v>
      </c>
      <c r="I254" s="191"/>
      <c r="J254" s="192">
        <f>ROUND(I254*H254,2)</f>
        <v>0</v>
      </c>
      <c r="K254" s="188" t="s">
        <v>1735</v>
      </c>
      <c r="L254" s="39"/>
      <c r="M254" s="193" t="s">
        <v>1</v>
      </c>
      <c r="N254" s="194" t="s">
        <v>42</v>
      </c>
      <c r="O254" s="71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153</v>
      </c>
      <c r="AT254" s="197" t="s">
        <v>148</v>
      </c>
      <c r="AU254" s="197" t="s">
        <v>87</v>
      </c>
      <c r="AY254" s="17" t="s">
        <v>145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7" t="s">
        <v>85</v>
      </c>
      <c r="BK254" s="198">
        <f>ROUND(I254*H254,2)</f>
        <v>0</v>
      </c>
      <c r="BL254" s="17" t="s">
        <v>153</v>
      </c>
      <c r="BM254" s="197" t="s">
        <v>765</v>
      </c>
    </row>
    <row r="255" spans="1:65" s="2" customFormat="1" ht="16.5" customHeight="1">
      <c r="A255" s="34"/>
      <c r="B255" s="35"/>
      <c r="C255" s="186" t="s">
        <v>492</v>
      </c>
      <c r="D255" s="186" t="s">
        <v>148</v>
      </c>
      <c r="E255" s="187" t="s">
        <v>1667</v>
      </c>
      <c r="F255" s="188" t="s">
        <v>1668</v>
      </c>
      <c r="G255" s="189" t="s">
        <v>834</v>
      </c>
      <c r="H255" s="190">
        <v>1</v>
      </c>
      <c r="I255" s="191"/>
      <c r="J255" s="192">
        <f>ROUND(I255*H255,2)</f>
        <v>0</v>
      </c>
      <c r="K255" s="188" t="s">
        <v>1735</v>
      </c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0</v>
      </c>
      <c r="R255" s="195">
        <f>Q255*H255</f>
        <v>0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153</v>
      </c>
      <c r="AT255" s="197" t="s">
        <v>148</v>
      </c>
      <c r="AU255" s="197" t="s">
        <v>87</v>
      </c>
      <c r="AY255" s="17" t="s">
        <v>145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85</v>
      </c>
      <c r="BK255" s="198">
        <f>ROUND(I255*H255,2)</f>
        <v>0</v>
      </c>
      <c r="BL255" s="17" t="s">
        <v>153</v>
      </c>
      <c r="BM255" s="197" t="s">
        <v>777</v>
      </c>
    </row>
    <row r="256" spans="1:65" s="2" customFormat="1" ht="16.5" customHeight="1">
      <c r="A256" s="34"/>
      <c r="B256" s="35"/>
      <c r="C256" s="186" t="s">
        <v>499</v>
      </c>
      <c r="D256" s="186" t="s">
        <v>148</v>
      </c>
      <c r="E256" s="187" t="s">
        <v>1669</v>
      </c>
      <c r="F256" s="188" t="s">
        <v>1670</v>
      </c>
      <c r="G256" s="189" t="s">
        <v>834</v>
      </c>
      <c r="H256" s="190">
        <v>1</v>
      </c>
      <c r="I256" s="191"/>
      <c r="J256" s="192">
        <f>ROUND(I256*H256,2)</f>
        <v>0</v>
      </c>
      <c r="K256" s="188" t="s">
        <v>1735</v>
      </c>
      <c r="L256" s="39"/>
      <c r="M256" s="193" t="s">
        <v>1</v>
      </c>
      <c r="N256" s="194" t="s">
        <v>42</v>
      </c>
      <c r="O256" s="71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153</v>
      </c>
      <c r="AT256" s="197" t="s">
        <v>148</v>
      </c>
      <c r="AU256" s="197" t="s">
        <v>87</v>
      </c>
      <c r="AY256" s="17" t="s">
        <v>145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7" t="s">
        <v>85</v>
      </c>
      <c r="BK256" s="198">
        <f>ROUND(I256*H256,2)</f>
        <v>0</v>
      </c>
      <c r="BL256" s="17" t="s">
        <v>153</v>
      </c>
      <c r="BM256" s="197" t="s">
        <v>785</v>
      </c>
    </row>
    <row r="257" spans="1:65" s="2" customFormat="1" ht="16.5" customHeight="1">
      <c r="A257" s="34"/>
      <c r="B257" s="35"/>
      <c r="C257" s="186" t="s">
        <v>504</v>
      </c>
      <c r="D257" s="186" t="s">
        <v>148</v>
      </c>
      <c r="E257" s="187" t="s">
        <v>1671</v>
      </c>
      <c r="F257" s="188" t="s">
        <v>1672</v>
      </c>
      <c r="G257" s="189" t="s">
        <v>840</v>
      </c>
      <c r="H257" s="190">
        <v>4</v>
      </c>
      <c r="I257" s="191"/>
      <c r="J257" s="192">
        <f>ROUND(I257*H257,2)</f>
        <v>0</v>
      </c>
      <c r="K257" s="188" t="s">
        <v>1735</v>
      </c>
      <c r="L257" s="39"/>
      <c r="M257" s="193" t="s">
        <v>1</v>
      </c>
      <c r="N257" s="194" t="s">
        <v>42</v>
      </c>
      <c r="O257" s="71"/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153</v>
      </c>
      <c r="AT257" s="197" t="s">
        <v>148</v>
      </c>
      <c r="AU257" s="197" t="s">
        <v>87</v>
      </c>
      <c r="AY257" s="17" t="s">
        <v>145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85</v>
      </c>
      <c r="BK257" s="198">
        <f>ROUND(I257*H257,2)</f>
        <v>0</v>
      </c>
      <c r="BL257" s="17" t="s">
        <v>153</v>
      </c>
      <c r="BM257" s="197" t="s">
        <v>795</v>
      </c>
    </row>
    <row r="258" spans="1:65" s="2" customFormat="1" ht="19.5">
      <c r="A258" s="34"/>
      <c r="B258" s="35"/>
      <c r="C258" s="36"/>
      <c r="D258" s="201" t="s">
        <v>259</v>
      </c>
      <c r="E258" s="36"/>
      <c r="F258" s="243" t="s">
        <v>1673</v>
      </c>
      <c r="G258" s="36"/>
      <c r="H258" s="36"/>
      <c r="I258" s="244"/>
      <c r="J258" s="36"/>
      <c r="K258" s="36"/>
      <c r="L258" s="39"/>
      <c r="M258" s="245"/>
      <c r="N258" s="246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259</v>
      </c>
      <c r="AU258" s="17" t="s">
        <v>87</v>
      </c>
    </row>
    <row r="259" spans="1:65" s="12" customFormat="1" ht="25.9" customHeight="1">
      <c r="B259" s="170"/>
      <c r="C259" s="171"/>
      <c r="D259" s="172" t="s">
        <v>76</v>
      </c>
      <c r="E259" s="173" t="s">
        <v>1674</v>
      </c>
      <c r="F259" s="173" t="s">
        <v>1675</v>
      </c>
      <c r="G259" s="171"/>
      <c r="H259" s="171"/>
      <c r="I259" s="174"/>
      <c r="J259" s="175">
        <f>BK259</f>
        <v>0</v>
      </c>
      <c r="K259" s="171"/>
      <c r="L259" s="176"/>
      <c r="M259" s="177"/>
      <c r="N259" s="178"/>
      <c r="O259" s="178"/>
      <c r="P259" s="179">
        <f>P260+P263+P265+P268+P271+P273+P275</f>
        <v>0</v>
      </c>
      <c r="Q259" s="178"/>
      <c r="R259" s="179">
        <f>R260+R263+R265+R268+R271+R273+R275</f>
        <v>0</v>
      </c>
      <c r="S259" s="178"/>
      <c r="T259" s="180">
        <f>T260+T263+T265+T268+T271+T273+T275</f>
        <v>0</v>
      </c>
      <c r="AR259" s="181" t="s">
        <v>85</v>
      </c>
      <c r="AT259" s="182" t="s">
        <v>76</v>
      </c>
      <c r="AU259" s="182" t="s">
        <v>77</v>
      </c>
      <c r="AY259" s="181" t="s">
        <v>145</v>
      </c>
      <c r="BK259" s="183">
        <f>BK260+BK263+BK265+BK268+BK271+BK273+BK275</f>
        <v>0</v>
      </c>
    </row>
    <row r="260" spans="1:65" s="12" customFormat="1" ht="22.9" customHeight="1">
      <c r="B260" s="170"/>
      <c r="C260" s="171"/>
      <c r="D260" s="172" t="s">
        <v>76</v>
      </c>
      <c r="E260" s="184" t="s">
        <v>1676</v>
      </c>
      <c r="F260" s="184" t="s">
        <v>1677</v>
      </c>
      <c r="G260" s="171"/>
      <c r="H260" s="171"/>
      <c r="I260" s="174"/>
      <c r="J260" s="185">
        <f>BK260</f>
        <v>0</v>
      </c>
      <c r="K260" s="171"/>
      <c r="L260" s="176"/>
      <c r="M260" s="177"/>
      <c r="N260" s="178"/>
      <c r="O260" s="178"/>
      <c r="P260" s="179">
        <f>SUM(P261:P262)</f>
        <v>0</v>
      </c>
      <c r="Q260" s="178"/>
      <c r="R260" s="179">
        <f>SUM(R261:R262)</f>
        <v>0</v>
      </c>
      <c r="S260" s="178"/>
      <c r="T260" s="180">
        <f>SUM(T261:T262)</f>
        <v>0</v>
      </c>
      <c r="AR260" s="181" t="s">
        <v>85</v>
      </c>
      <c r="AT260" s="182" t="s">
        <v>76</v>
      </c>
      <c r="AU260" s="182" t="s">
        <v>85</v>
      </c>
      <c r="AY260" s="181" t="s">
        <v>145</v>
      </c>
      <c r="BK260" s="183">
        <f>SUM(BK261:BK262)</f>
        <v>0</v>
      </c>
    </row>
    <row r="261" spans="1:65" s="2" customFormat="1" ht="16.5" customHeight="1">
      <c r="A261" s="34"/>
      <c r="B261" s="35"/>
      <c r="C261" s="186" t="s">
        <v>508</v>
      </c>
      <c r="D261" s="186" t="s">
        <v>148</v>
      </c>
      <c r="E261" s="187" t="s">
        <v>1678</v>
      </c>
      <c r="F261" s="188" t="s">
        <v>1679</v>
      </c>
      <c r="G261" s="189" t="s">
        <v>792</v>
      </c>
      <c r="H261" s="190">
        <v>1</v>
      </c>
      <c r="I261" s="191"/>
      <c r="J261" s="192">
        <f>ROUND(I261*H261,2)</f>
        <v>0</v>
      </c>
      <c r="K261" s="188" t="s">
        <v>1735</v>
      </c>
      <c r="L261" s="39"/>
      <c r="M261" s="193" t="s">
        <v>1</v>
      </c>
      <c r="N261" s="194" t="s">
        <v>42</v>
      </c>
      <c r="O261" s="71"/>
      <c r="P261" s="195">
        <f>O261*H261</f>
        <v>0</v>
      </c>
      <c r="Q261" s="195">
        <v>0</v>
      </c>
      <c r="R261" s="195">
        <f>Q261*H261</f>
        <v>0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153</v>
      </c>
      <c r="AT261" s="197" t="s">
        <v>148</v>
      </c>
      <c r="AU261" s="197" t="s">
        <v>87</v>
      </c>
      <c r="AY261" s="17" t="s">
        <v>145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85</v>
      </c>
      <c r="BK261" s="198">
        <f>ROUND(I261*H261,2)</f>
        <v>0</v>
      </c>
      <c r="BL261" s="17" t="s">
        <v>153</v>
      </c>
      <c r="BM261" s="197" t="s">
        <v>806</v>
      </c>
    </row>
    <row r="262" spans="1:65" s="2" customFormat="1" ht="16.5" customHeight="1">
      <c r="A262" s="34"/>
      <c r="B262" s="35"/>
      <c r="C262" s="186" t="s">
        <v>514</v>
      </c>
      <c r="D262" s="186" t="s">
        <v>148</v>
      </c>
      <c r="E262" s="187" t="s">
        <v>1680</v>
      </c>
      <c r="F262" s="188" t="s">
        <v>1681</v>
      </c>
      <c r="G262" s="189" t="s">
        <v>792</v>
      </c>
      <c r="H262" s="190">
        <v>1</v>
      </c>
      <c r="I262" s="191"/>
      <c r="J262" s="192">
        <f>ROUND(I262*H262,2)</f>
        <v>0</v>
      </c>
      <c r="K262" s="188" t="s">
        <v>1735</v>
      </c>
      <c r="L262" s="39"/>
      <c r="M262" s="193" t="s">
        <v>1</v>
      </c>
      <c r="N262" s="194" t="s">
        <v>42</v>
      </c>
      <c r="O262" s="71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153</v>
      </c>
      <c r="AT262" s="197" t="s">
        <v>148</v>
      </c>
      <c r="AU262" s="197" t="s">
        <v>87</v>
      </c>
      <c r="AY262" s="17" t="s">
        <v>145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7" t="s">
        <v>85</v>
      </c>
      <c r="BK262" s="198">
        <f>ROUND(I262*H262,2)</f>
        <v>0</v>
      </c>
      <c r="BL262" s="17" t="s">
        <v>153</v>
      </c>
      <c r="BM262" s="197" t="s">
        <v>817</v>
      </c>
    </row>
    <row r="263" spans="1:65" s="12" customFormat="1" ht="22.9" customHeight="1">
      <c r="B263" s="170"/>
      <c r="C263" s="171"/>
      <c r="D263" s="172" t="s">
        <v>76</v>
      </c>
      <c r="E263" s="184" t="s">
        <v>1682</v>
      </c>
      <c r="F263" s="184" t="s">
        <v>1683</v>
      </c>
      <c r="G263" s="171"/>
      <c r="H263" s="171"/>
      <c r="I263" s="174"/>
      <c r="J263" s="185">
        <f>BK263</f>
        <v>0</v>
      </c>
      <c r="K263" s="171"/>
      <c r="L263" s="176"/>
      <c r="M263" s="177"/>
      <c r="N263" s="178"/>
      <c r="O263" s="178"/>
      <c r="P263" s="179">
        <f>P264</f>
        <v>0</v>
      </c>
      <c r="Q263" s="178"/>
      <c r="R263" s="179">
        <f>R264</f>
        <v>0</v>
      </c>
      <c r="S263" s="178"/>
      <c r="T263" s="180">
        <f>T264</f>
        <v>0</v>
      </c>
      <c r="AR263" s="181" t="s">
        <v>85</v>
      </c>
      <c r="AT263" s="182" t="s">
        <v>76</v>
      </c>
      <c r="AU263" s="182" t="s">
        <v>85</v>
      </c>
      <c r="AY263" s="181" t="s">
        <v>145</v>
      </c>
      <c r="BK263" s="183">
        <f>BK264</f>
        <v>0</v>
      </c>
    </row>
    <row r="264" spans="1:65" s="2" customFormat="1" ht="24.2" customHeight="1">
      <c r="A264" s="34"/>
      <c r="B264" s="35"/>
      <c r="C264" s="186" t="s">
        <v>519</v>
      </c>
      <c r="D264" s="186" t="s">
        <v>148</v>
      </c>
      <c r="E264" s="187" t="s">
        <v>1684</v>
      </c>
      <c r="F264" s="188" t="s">
        <v>1685</v>
      </c>
      <c r="G264" s="189" t="s">
        <v>792</v>
      </c>
      <c r="H264" s="190">
        <v>83</v>
      </c>
      <c r="I264" s="191"/>
      <c r="J264" s="192">
        <f>ROUND(I264*H264,2)</f>
        <v>0</v>
      </c>
      <c r="K264" s="188" t="s">
        <v>1735</v>
      </c>
      <c r="L264" s="39"/>
      <c r="M264" s="193" t="s">
        <v>1</v>
      </c>
      <c r="N264" s="194" t="s">
        <v>42</v>
      </c>
      <c r="O264" s="71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153</v>
      </c>
      <c r="AT264" s="197" t="s">
        <v>148</v>
      </c>
      <c r="AU264" s="197" t="s">
        <v>87</v>
      </c>
      <c r="AY264" s="17" t="s">
        <v>145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7" t="s">
        <v>85</v>
      </c>
      <c r="BK264" s="198">
        <f>ROUND(I264*H264,2)</f>
        <v>0</v>
      </c>
      <c r="BL264" s="17" t="s">
        <v>153</v>
      </c>
      <c r="BM264" s="197" t="s">
        <v>827</v>
      </c>
    </row>
    <row r="265" spans="1:65" s="12" customFormat="1" ht="22.9" customHeight="1">
      <c r="B265" s="170"/>
      <c r="C265" s="171"/>
      <c r="D265" s="172" t="s">
        <v>76</v>
      </c>
      <c r="E265" s="184" t="s">
        <v>1686</v>
      </c>
      <c r="F265" s="184" t="s">
        <v>1687</v>
      </c>
      <c r="G265" s="171"/>
      <c r="H265" s="171"/>
      <c r="I265" s="174"/>
      <c r="J265" s="185">
        <f>BK265</f>
        <v>0</v>
      </c>
      <c r="K265" s="171"/>
      <c r="L265" s="176"/>
      <c r="M265" s="177"/>
      <c r="N265" s="178"/>
      <c r="O265" s="178"/>
      <c r="P265" s="179">
        <f>SUM(P266:P267)</f>
        <v>0</v>
      </c>
      <c r="Q265" s="178"/>
      <c r="R265" s="179">
        <f>SUM(R266:R267)</f>
        <v>0</v>
      </c>
      <c r="S265" s="178"/>
      <c r="T265" s="180">
        <f>SUM(T266:T267)</f>
        <v>0</v>
      </c>
      <c r="AR265" s="181" t="s">
        <v>85</v>
      </c>
      <c r="AT265" s="182" t="s">
        <v>76</v>
      </c>
      <c r="AU265" s="182" t="s">
        <v>85</v>
      </c>
      <c r="AY265" s="181" t="s">
        <v>145</v>
      </c>
      <c r="BK265" s="183">
        <f>SUM(BK266:BK267)</f>
        <v>0</v>
      </c>
    </row>
    <row r="266" spans="1:65" s="2" customFormat="1" ht="16.5" customHeight="1">
      <c r="A266" s="34"/>
      <c r="B266" s="35"/>
      <c r="C266" s="186" t="s">
        <v>525</v>
      </c>
      <c r="D266" s="186" t="s">
        <v>148</v>
      </c>
      <c r="E266" s="187" t="s">
        <v>1688</v>
      </c>
      <c r="F266" s="188" t="s">
        <v>1689</v>
      </c>
      <c r="G266" s="189" t="s">
        <v>183</v>
      </c>
      <c r="H266" s="190">
        <v>90</v>
      </c>
      <c r="I266" s="191"/>
      <c r="J266" s="192">
        <f>ROUND(I266*H266,2)</f>
        <v>0</v>
      </c>
      <c r="K266" s="188" t="s">
        <v>1735</v>
      </c>
      <c r="L266" s="39"/>
      <c r="M266" s="193" t="s">
        <v>1</v>
      </c>
      <c r="N266" s="194" t="s">
        <v>42</v>
      </c>
      <c r="O266" s="71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153</v>
      </c>
      <c r="AT266" s="197" t="s">
        <v>148</v>
      </c>
      <c r="AU266" s="197" t="s">
        <v>87</v>
      </c>
      <c r="AY266" s="17" t="s">
        <v>145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7" t="s">
        <v>85</v>
      </c>
      <c r="BK266" s="198">
        <f>ROUND(I266*H266,2)</f>
        <v>0</v>
      </c>
      <c r="BL266" s="17" t="s">
        <v>153</v>
      </c>
      <c r="BM266" s="197" t="s">
        <v>837</v>
      </c>
    </row>
    <row r="267" spans="1:65" s="2" customFormat="1" ht="16.5" customHeight="1">
      <c r="A267" s="34"/>
      <c r="B267" s="35"/>
      <c r="C267" s="186" t="s">
        <v>529</v>
      </c>
      <c r="D267" s="186" t="s">
        <v>148</v>
      </c>
      <c r="E267" s="187" t="s">
        <v>1690</v>
      </c>
      <c r="F267" s="188" t="s">
        <v>1691</v>
      </c>
      <c r="G267" s="189" t="s">
        <v>183</v>
      </c>
      <c r="H267" s="190">
        <v>45</v>
      </c>
      <c r="I267" s="191"/>
      <c r="J267" s="192">
        <f>ROUND(I267*H267,2)</f>
        <v>0</v>
      </c>
      <c r="K267" s="188" t="s">
        <v>1735</v>
      </c>
      <c r="L267" s="39"/>
      <c r="M267" s="193" t="s">
        <v>1</v>
      </c>
      <c r="N267" s="194" t="s">
        <v>42</v>
      </c>
      <c r="O267" s="71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153</v>
      </c>
      <c r="AT267" s="197" t="s">
        <v>148</v>
      </c>
      <c r="AU267" s="197" t="s">
        <v>87</v>
      </c>
      <c r="AY267" s="17" t="s">
        <v>145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7" t="s">
        <v>85</v>
      </c>
      <c r="BK267" s="198">
        <f>ROUND(I267*H267,2)</f>
        <v>0</v>
      </c>
      <c r="BL267" s="17" t="s">
        <v>153</v>
      </c>
      <c r="BM267" s="197" t="s">
        <v>848</v>
      </c>
    </row>
    <row r="268" spans="1:65" s="12" customFormat="1" ht="22.9" customHeight="1">
      <c r="B268" s="170"/>
      <c r="C268" s="171"/>
      <c r="D268" s="172" t="s">
        <v>76</v>
      </c>
      <c r="E268" s="184" t="s">
        <v>1692</v>
      </c>
      <c r="F268" s="184" t="s">
        <v>1693</v>
      </c>
      <c r="G268" s="171"/>
      <c r="H268" s="171"/>
      <c r="I268" s="174"/>
      <c r="J268" s="185">
        <f>BK268</f>
        <v>0</v>
      </c>
      <c r="K268" s="171"/>
      <c r="L268" s="176"/>
      <c r="M268" s="177"/>
      <c r="N268" s="178"/>
      <c r="O268" s="178"/>
      <c r="P268" s="179">
        <f>SUM(P269:P270)</f>
        <v>0</v>
      </c>
      <c r="Q268" s="178"/>
      <c r="R268" s="179">
        <f>SUM(R269:R270)</f>
        <v>0</v>
      </c>
      <c r="S268" s="178"/>
      <c r="T268" s="180">
        <f>SUM(T269:T270)</f>
        <v>0</v>
      </c>
      <c r="AR268" s="181" t="s">
        <v>85</v>
      </c>
      <c r="AT268" s="182" t="s">
        <v>76</v>
      </c>
      <c r="AU268" s="182" t="s">
        <v>85</v>
      </c>
      <c r="AY268" s="181" t="s">
        <v>145</v>
      </c>
      <c r="BK268" s="183">
        <f>SUM(BK269:BK270)</f>
        <v>0</v>
      </c>
    </row>
    <row r="269" spans="1:65" s="2" customFormat="1" ht="16.5" customHeight="1">
      <c r="A269" s="34"/>
      <c r="B269" s="35"/>
      <c r="C269" s="186" t="s">
        <v>533</v>
      </c>
      <c r="D269" s="186" t="s">
        <v>148</v>
      </c>
      <c r="E269" s="187" t="s">
        <v>1694</v>
      </c>
      <c r="F269" s="188" t="s">
        <v>1695</v>
      </c>
      <c r="G269" s="189" t="s">
        <v>792</v>
      </c>
      <c r="H269" s="190">
        <v>10</v>
      </c>
      <c r="I269" s="191"/>
      <c r="J269" s="192">
        <f>ROUND(I269*H269,2)</f>
        <v>0</v>
      </c>
      <c r="K269" s="188" t="s">
        <v>1735</v>
      </c>
      <c r="L269" s="39"/>
      <c r="M269" s="193" t="s">
        <v>1</v>
      </c>
      <c r="N269" s="194" t="s">
        <v>42</v>
      </c>
      <c r="O269" s="71"/>
      <c r="P269" s="195">
        <f>O269*H269</f>
        <v>0</v>
      </c>
      <c r="Q269" s="195">
        <v>0</v>
      </c>
      <c r="R269" s="195">
        <f>Q269*H269</f>
        <v>0</v>
      </c>
      <c r="S269" s="195">
        <v>0</v>
      </c>
      <c r="T269" s="19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153</v>
      </c>
      <c r="AT269" s="197" t="s">
        <v>148</v>
      </c>
      <c r="AU269" s="197" t="s">
        <v>87</v>
      </c>
      <c r="AY269" s="17" t="s">
        <v>145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7" t="s">
        <v>85</v>
      </c>
      <c r="BK269" s="198">
        <f>ROUND(I269*H269,2)</f>
        <v>0</v>
      </c>
      <c r="BL269" s="17" t="s">
        <v>153</v>
      </c>
      <c r="BM269" s="197" t="s">
        <v>858</v>
      </c>
    </row>
    <row r="270" spans="1:65" s="2" customFormat="1" ht="16.5" customHeight="1">
      <c r="A270" s="34"/>
      <c r="B270" s="35"/>
      <c r="C270" s="186" t="s">
        <v>537</v>
      </c>
      <c r="D270" s="186" t="s">
        <v>148</v>
      </c>
      <c r="E270" s="187" t="s">
        <v>1696</v>
      </c>
      <c r="F270" s="188" t="s">
        <v>1697</v>
      </c>
      <c r="G270" s="189" t="s">
        <v>792</v>
      </c>
      <c r="H270" s="190">
        <v>7</v>
      </c>
      <c r="I270" s="191"/>
      <c r="J270" s="192">
        <f>ROUND(I270*H270,2)</f>
        <v>0</v>
      </c>
      <c r="K270" s="188" t="s">
        <v>1735</v>
      </c>
      <c r="L270" s="39"/>
      <c r="M270" s="193" t="s">
        <v>1</v>
      </c>
      <c r="N270" s="194" t="s">
        <v>42</v>
      </c>
      <c r="O270" s="71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153</v>
      </c>
      <c r="AT270" s="197" t="s">
        <v>148</v>
      </c>
      <c r="AU270" s="197" t="s">
        <v>87</v>
      </c>
      <c r="AY270" s="17" t="s">
        <v>145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85</v>
      </c>
      <c r="BK270" s="198">
        <f>ROUND(I270*H270,2)</f>
        <v>0</v>
      </c>
      <c r="BL270" s="17" t="s">
        <v>153</v>
      </c>
      <c r="BM270" s="197" t="s">
        <v>868</v>
      </c>
    </row>
    <row r="271" spans="1:65" s="12" customFormat="1" ht="22.9" customHeight="1">
      <c r="B271" s="170"/>
      <c r="C271" s="171"/>
      <c r="D271" s="172" t="s">
        <v>76</v>
      </c>
      <c r="E271" s="184" t="s">
        <v>1698</v>
      </c>
      <c r="F271" s="184" t="s">
        <v>1699</v>
      </c>
      <c r="G271" s="171"/>
      <c r="H271" s="171"/>
      <c r="I271" s="174"/>
      <c r="J271" s="185">
        <f>BK271</f>
        <v>0</v>
      </c>
      <c r="K271" s="171"/>
      <c r="L271" s="176"/>
      <c r="M271" s="177"/>
      <c r="N271" s="178"/>
      <c r="O271" s="178"/>
      <c r="P271" s="179">
        <f>P272</f>
        <v>0</v>
      </c>
      <c r="Q271" s="178"/>
      <c r="R271" s="179">
        <f>R272</f>
        <v>0</v>
      </c>
      <c r="S271" s="178"/>
      <c r="T271" s="180">
        <f>T272</f>
        <v>0</v>
      </c>
      <c r="AR271" s="181" t="s">
        <v>85</v>
      </c>
      <c r="AT271" s="182" t="s">
        <v>76</v>
      </c>
      <c r="AU271" s="182" t="s">
        <v>85</v>
      </c>
      <c r="AY271" s="181" t="s">
        <v>145</v>
      </c>
      <c r="BK271" s="183">
        <f>BK272</f>
        <v>0</v>
      </c>
    </row>
    <row r="272" spans="1:65" s="2" customFormat="1" ht="16.5" customHeight="1">
      <c r="A272" s="34"/>
      <c r="B272" s="35"/>
      <c r="C272" s="186" t="s">
        <v>542</v>
      </c>
      <c r="D272" s="186" t="s">
        <v>148</v>
      </c>
      <c r="E272" s="187" t="s">
        <v>1700</v>
      </c>
      <c r="F272" s="188" t="s">
        <v>1701</v>
      </c>
      <c r="G272" s="189" t="s">
        <v>159</v>
      </c>
      <c r="H272" s="190">
        <v>20.25</v>
      </c>
      <c r="I272" s="191"/>
      <c r="J272" s="192">
        <f>ROUND(I272*H272,2)</f>
        <v>0</v>
      </c>
      <c r="K272" s="188" t="s">
        <v>1735</v>
      </c>
      <c r="L272" s="39"/>
      <c r="M272" s="193" t="s">
        <v>1</v>
      </c>
      <c r="N272" s="194" t="s">
        <v>42</v>
      </c>
      <c r="O272" s="71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153</v>
      </c>
      <c r="AT272" s="197" t="s">
        <v>148</v>
      </c>
      <c r="AU272" s="197" t="s">
        <v>87</v>
      </c>
      <c r="AY272" s="17" t="s">
        <v>145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7" t="s">
        <v>85</v>
      </c>
      <c r="BK272" s="198">
        <f>ROUND(I272*H272,2)</f>
        <v>0</v>
      </c>
      <c r="BL272" s="17" t="s">
        <v>153</v>
      </c>
      <c r="BM272" s="197" t="s">
        <v>879</v>
      </c>
    </row>
    <row r="273" spans="1:65" s="12" customFormat="1" ht="22.9" customHeight="1">
      <c r="B273" s="170"/>
      <c r="C273" s="171"/>
      <c r="D273" s="172" t="s">
        <v>76</v>
      </c>
      <c r="E273" s="184" t="s">
        <v>1702</v>
      </c>
      <c r="F273" s="184" t="s">
        <v>1703</v>
      </c>
      <c r="G273" s="171"/>
      <c r="H273" s="171"/>
      <c r="I273" s="174"/>
      <c r="J273" s="185">
        <f>BK273</f>
        <v>0</v>
      </c>
      <c r="K273" s="171"/>
      <c r="L273" s="176"/>
      <c r="M273" s="177"/>
      <c r="N273" s="178"/>
      <c r="O273" s="178"/>
      <c r="P273" s="179">
        <f>P274</f>
        <v>0</v>
      </c>
      <c r="Q273" s="178"/>
      <c r="R273" s="179">
        <f>R274</f>
        <v>0</v>
      </c>
      <c r="S273" s="178"/>
      <c r="T273" s="180">
        <f>T274</f>
        <v>0</v>
      </c>
      <c r="AR273" s="181" t="s">
        <v>85</v>
      </c>
      <c r="AT273" s="182" t="s">
        <v>76</v>
      </c>
      <c r="AU273" s="182" t="s">
        <v>85</v>
      </c>
      <c r="AY273" s="181" t="s">
        <v>145</v>
      </c>
      <c r="BK273" s="183">
        <f>BK274</f>
        <v>0</v>
      </c>
    </row>
    <row r="274" spans="1:65" s="2" customFormat="1" ht="16.5" customHeight="1">
      <c r="A274" s="34"/>
      <c r="B274" s="35"/>
      <c r="C274" s="186" t="s">
        <v>548</v>
      </c>
      <c r="D274" s="186" t="s">
        <v>148</v>
      </c>
      <c r="E274" s="187" t="s">
        <v>1704</v>
      </c>
      <c r="F274" s="188" t="s">
        <v>1705</v>
      </c>
      <c r="G274" s="189" t="s">
        <v>159</v>
      </c>
      <c r="H274" s="190">
        <v>290</v>
      </c>
      <c r="I274" s="191"/>
      <c r="J274" s="192">
        <f>ROUND(I274*H274,2)</f>
        <v>0</v>
      </c>
      <c r="K274" s="188" t="s">
        <v>1735</v>
      </c>
      <c r="L274" s="39"/>
      <c r="M274" s="193" t="s">
        <v>1</v>
      </c>
      <c r="N274" s="194" t="s">
        <v>42</v>
      </c>
      <c r="O274" s="71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153</v>
      </c>
      <c r="AT274" s="197" t="s">
        <v>148</v>
      </c>
      <c r="AU274" s="197" t="s">
        <v>87</v>
      </c>
      <c r="AY274" s="17" t="s">
        <v>145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85</v>
      </c>
      <c r="BK274" s="198">
        <f>ROUND(I274*H274,2)</f>
        <v>0</v>
      </c>
      <c r="BL274" s="17" t="s">
        <v>153</v>
      </c>
      <c r="BM274" s="197" t="s">
        <v>888</v>
      </c>
    </row>
    <row r="275" spans="1:65" s="12" customFormat="1" ht="22.9" customHeight="1">
      <c r="B275" s="170"/>
      <c r="C275" s="171"/>
      <c r="D275" s="172" t="s">
        <v>76</v>
      </c>
      <c r="E275" s="184" t="s">
        <v>1706</v>
      </c>
      <c r="F275" s="184" t="s">
        <v>1707</v>
      </c>
      <c r="G275" s="171"/>
      <c r="H275" s="171"/>
      <c r="I275" s="174"/>
      <c r="J275" s="185">
        <f>BK275</f>
        <v>0</v>
      </c>
      <c r="K275" s="171"/>
      <c r="L275" s="176"/>
      <c r="M275" s="177"/>
      <c r="N275" s="178"/>
      <c r="O275" s="178"/>
      <c r="P275" s="179">
        <f>P276</f>
        <v>0</v>
      </c>
      <c r="Q275" s="178"/>
      <c r="R275" s="179">
        <f>R276</f>
        <v>0</v>
      </c>
      <c r="S275" s="178"/>
      <c r="T275" s="180">
        <f>T276</f>
        <v>0</v>
      </c>
      <c r="AR275" s="181" t="s">
        <v>85</v>
      </c>
      <c r="AT275" s="182" t="s">
        <v>76</v>
      </c>
      <c r="AU275" s="182" t="s">
        <v>85</v>
      </c>
      <c r="AY275" s="181" t="s">
        <v>145</v>
      </c>
      <c r="BK275" s="183">
        <f>BK276</f>
        <v>0</v>
      </c>
    </row>
    <row r="276" spans="1:65" s="2" customFormat="1" ht="16.5" customHeight="1">
      <c r="A276" s="34"/>
      <c r="B276" s="35"/>
      <c r="C276" s="186" t="s">
        <v>552</v>
      </c>
      <c r="D276" s="186" t="s">
        <v>148</v>
      </c>
      <c r="E276" s="187" t="s">
        <v>1708</v>
      </c>
      <c r="F276" s="188" t="s">
        <v>1709</v>
      </c>
      <c r="G276" s="189" t="s">
        <v>151</v>
      </c>
      <c r="H276" s="190">
        <v>1</v>
      </c>
      <c r="I276" s="191"/>
      <c r="J276" s="192">
        <f>ROUND(I276*H276,2)</f>
        <v>0</v>
      </c>
      <c r="K276" s="188" t="s">
        <v>1735</v>
      </c>
      <c r="L276" s="39"/>
      <c r="M276" s="248" t="s">
        <v>1</v>
      </c>
      <c r="N276" s="249" t="s">
        <v>42</v>
      </c>
      <c r="O276" s="250"/>
      <c r="P276" s="251">
        <f>O276*H276</f>
        <v>0</v>
      </c>
      <c r="Q276" s="251">
        <v>0</v>
      </c>
      <c r="R276" s="251">
        <f>Q276*H276</f>
        <v>0</v>
      </c>
      <c r="S276" s="251">
        <v>0</v>
      </c>
      <c r="T276" s="25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153</v>
      </c>
      <c r="AT276" s="197" t="s">
        <v>148</v>
      </c>
      <c r="AU276" s="197" t="s">
        <v>87</v>
      </c>
      <c r="AY276" s="17" t="s">
        <v>145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85</v>
      </c>
      <c r="BK276" s="198">
        <f>ROUND(I276*H276,2)</f>
        <v>0</v>
      </c>
      <c r="BL276" s="17" t="s">
        <v>153</v>
      </c>
      <c r="BM276" s="197" t="s">
        <v>896</v>
      </c>
    </row>
    <row r="277" spans="1:65" s="2" customFormat="1" ht="6.95" customHeight="1">
      <c r="A277" s="34"/>
      <c r="B277" s="54"/>
      <c r="C277" s="55"/>
      <c r="D277" s="55"/>
      <c r="E277" s="55"/>
      <c r="F277" s="55"/>
      <c r="G277" s="55"/>
      <c r="H277" s="55"/>
      <c r="I277" s="55"/>
      <c r="J277" s="55"/>
      <c r="K277" s="55"/>
      <c r="L277" s="39"/>
      <c r="M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</row>
  </sheetData>
  <sheetProtection password="C1E4" sheet="1" objects="1" scenarios="1" formatColumns="0" formatRows="0" autoFilter="0"/>
  <autoFilter ref="C154:K276"/>
  <mergeCells count="9">
    <mergeCell ref="E87:H87"/>
    <mergeCell ref="E145:H145"/>
    <mergeCell ref="E147:H14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>
      <selection activeCell="K127" sqref="K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zakázky'!K6</f>
        <v>Praha Vysočany - oprava vnitřních prostor měnírny (2NP)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1710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29. 5. 2024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ROUND((SUM(BE120:BE129)),  2)</f>
        <v>0</v>
      </c>
      <c r="G33" s="34"/>
      <c r="H33" s="34"/>
      <c r="I33" s="124">
        <v>0.21</v>
      </c>
      <c r="J33" s="123">
        <f>ROUND(((SUM(BE120:BE129))*I33),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ROUND((SUM(BF120:BF129)),  2)</f>
        <v>0</v>
      </c>
      <c r="G34" s="34"/>
      <c r="H34" s="34"/>
      <c r="I34" s="124">
        <v>0.12</v>
      </c>
      <c r="J34" s="123">
        <f>ROUND(((SUM(BF120:BF129))*I34),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ROUND((SUM(BG120:BG129)),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ROUND((SUM(BH120:BH129)),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ROUND((SUM(BI120:BI129)),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5" t="str">
        <f>E7</f>
        <v>Praha Vysočany - oprava vnitřních prostor měnírny (2NP)</v>
      </c>
      <c r="F85" s="296"/>
      <c r="G85" s="296"/>
      <c r="H85" s="29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3" t="str">
        <f>E9</f>
        <v>004 - Vedlejší a ostatní náklady</v>
      </c>
      <c r="F87" s="294"/>
      <c r="G87" s="294"/>
      <c r="H87" s="29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Praha Vysočany</v>
      </c>
      <c r="G89" s="36"/>
      <c r="H89" s="36"/>
      <c r="I89" s="29" t="s">
        <v>22</v>
      </c>
      <c r="J89" s="66" t="str">
        <f>IF(J12="","",J12)</f>
        <v>29. 5. 2024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1711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1712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1713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1714</v>
      </c>
      <c r="E100" s="156"/>
      <c r="F100" s="156"/>
      <c r="G100" s="156"/>
      <c r="H100" s="156"/>
      <c r="I100" s="156"/>
      <c r="J100" s="157">
        <f>J128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130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5" t="str">
        <f>E7</f>
        <v>Praha Vysočany - oprava vnitřních prostor měnírny (2NP)</v>
      </c>
      <c r="F110" s="296"/>
      <c r="G110" s="296"/>
      <c r="H110" s="29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99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83" t="str">
        <f>E9</f>
        <v>004 - Vedlejší a ostatní náklady</v>
      </c>
      <c r="F112" s="294"/>
      <c r="G112" s="294"/>
      <c r="H112" s="294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žst. Praha Vysočany</v>
      </c>
      <c r="G114" s="36"/>
      <c r="H114" s="36"/>
      <c r="I114" s="29" t="s">
        <v>22</v>
      </c>
      <c r="J114" s="66" t="str">
        <f>IF(J12="","",J12)</f>
        <v>29. 5. 2024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>Správa železnic, státní organizace</v>
      </c>
      <c r="G116" s="36"/>
      <c r="H116" s="36"/>
      <c r="I116" s="29" t="s">
        <v>32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29" t="s">
        <v>35</v>
      </c>
      <c r="J117" s="32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131</v>
      </c>
      <c r="D119" s="162" t="s">
        <v>62</v>
      </c>
      <c r="E119" s="162" t="s">
        <v>58</v>
      </c>
      <c r="F119" s="162" t="s">
        <v>59</v>
      </c>
      <c r="G119" s="162" t="s">
        <v>132</v>
      </c>
      <c r="H119" s="162" t="s">
        <v>133</v>
      </c>
      <c r="I119" s="162" t="s">
        <v>134</v>
      </c>
      <c r="J119" s="162" t="s">
        <v>104</v>
      </c>
      <c r="K119" s="163" t="s">
        <v>135</v>
      </c>
      <c r="L119" s="164"/>
      <c r="M119" s="75" t="s">
        <v>1</v>
      </c>
      <c r="N119" s="76" t="s">
        <v>41</v>
      </c>
      <c r="O119" s="76" t="s">
        <v>136</v>
      </c>
      <c r="P119" s="76" t="s">
        <v>137</v>
      </c>
      <c r="Q119" s="76" t="s">
        <v>138</v>
      </c>
      <c r="R119" s="76" t="s">
        <v>139</v>
      </c>
      <c r="S119" s="76" t="s">
        <v>140</v>
      </c>
      <c r="T119" s="77" t="s">
        <v>141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142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</f>
        <v>0</v>
      </c>
      <c r="Q120" s="79"/>
      <c r="R120" s="167">
        <f>R121</f>
        <v>0</v>
      </c>
      <c r="S120" s="79"/>
      <c r="T120" s="168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76</v>
      </c>
      <c r="AU120" s="17" t="s">
        <v>106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76</v>
      </c>
      <c r="E121" s="173" t="s">
        <v>1715</v>
      </c>
      <c r="F121" s="173" t="s">
        <v>1716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P122+P125+P128</f>
        <v>0</v>
      </c>
      <c r="Q121" s="178"/>
      <c r="R121" s="179">
        <f>R122+R125+R128</f>
        <v>0</v>
      </c>
      <c r="S121" s="178"/>
      <c r="T121" s="180">
        <f>T122+T125+T128</f>
        <v>0</v>
      </c>
      <c r="AR121" s="181" t="s">
        <v>174</v>
      </c>
      <c r="AT121" s="182" t="s">
        <v>76</v>
      </c>
      <c r="AU121" s="182" t="s">
        <v>77</v>
      </c>
      <c r="AY121" s="181" t="s">
        <v>145</v>
      </c>
      <c r="BK121" s="183">
        <f>BK122+BK125+BK128</f>
        <v>0</v>
      </c>
    </row>
    <row r="122" spans="1:65" s="12" customFormat="1" ht="22.9" customHeight="1">
      <c r="B122" s="170"/>
      <c r="C122" s="171"/>
      <c r="D122" s="172" t="s">
        <v>76</v>
      </c>
      <c r="E122" s="184" t="s">
        <v>1717</v>
      </c>
      <c r="F122" s="184" t="s">
        <v>1718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SUM(P123:P124)</f>
        <v>0</v>
      </c>
      <c r="Q122" s="178"/>
      <c r="R122" s="179">
        <f>SUM(R123:R124)</f>
        <v>0</v>
      </c>
      <c r="S122" s="178"/>
      <c r="T122" s="180">
        <f>SUM(T123:T124)</f>
        <v>0</v>
      </c>
      <c r="AR122" s="181" t="s">
        <v>174</v>
      </c>
      <c r="AT122" s="182" t="s">
        <v>76</v>
      </c>
      <c r="AU122" s="182" t="s">
        <v>85</v>
      </c>
      <c r="AY122" s="181" t="s">
        <v>145</v>
      </c>
      <c r="BK122" s="183">
        <f>SUM(BK123:BK124)</f>
        <v>0</v>
      </c>
    </row>
    <row r="123" spans="1:65" s="2" customFormat="1" ht="16.5" customHeight="1">
      <c r="A123" s="34"/>
      <c r="B123" s="35"/>
      <c r="C123" s="186" t="s">
        <v>85</v>
      </c>
      <c r="D123" s="186" t="s">
        <v>148</v>
      </c>
      <c r="E123" s="187" t="s">
        <v>1719</v>
      </c>
      <c r="F123" s="188" t="s">
        <v>1718</v>
      </c>
      <c r="G123" s="189" t="s">
        <v>1720</v>
      </c>
      <c r="H123" s="190">
        <v>1</v>
      </c>
      <c r="I123" s="191"/>
      <c r="J123" s="192">
        <f>ROUND(I123*H123,2)</f>
        <v>0</v>
      </c>
      <c r="K123" s="188" t="s">
        <v>1735</v>
      </c>
      <c r="L123" s="39"/>
      <c r="M123" s="193" t="s">
        <v>1</v>
      </c>
      <c r="N123" s="194" t="s">
        <v>42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1721</v>
      </c>
      <c r="AT123" s="197" t="s">
        <v>148</v>
      </c>
      <c r="AU123" s="197" t="s">
        <v>87</v>
      </c>
      <c r="AY123" s="17" t="s">
        <v>145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85</v>
      </c>
      <c r="BK123" s="198">
        <f>ROUND(I123*H123,2)</f>
        <v>0</v>
      </c>
      <c r="BL123" s="17" t="s">
        <v>1721</v>
      </c>
      <c r="BM123" s="197" t="s">
        <v>1722</v>
      </c>
    </row>
    <row r="124" spans="1:65" s="2" customFormat="1" ht="48.75">
      <c r="A124" s="34"/>
      <c r="B124" s="35"/>
      <c r="C124" s="36"/>
      <c r="D124" s="201" t="s">
        <v>259</v>
      </c>
      <c r="E124" s="36"/>
      <c r="F124" s="243" t="s">
        <v>1723</v>
      </c>
      <c r="G124" s="36"/>
      <c r="H124" s="36"/>
      <c r="I124" s="244"/>
      <c r="J124" s="36"/>
      <c r="K124" s="36"/>
      <c r="L124" s="39"/>
      <c r="M124" s="245"/>
      <c r="N124" s="246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259</v>
      </c>
      <c r="AU124" s="17" t="s">
        <v>87</v>
      </c>
    </row>
    <row r="125" spans="1:65" s="12" customFormat="1" ht="22.9" customHeight="1">
      <c r="B125" s="170"/>
      <c r="C125" s="171"/>
      <c r="D125" s="172" t="s">
        <v>76</v>
      </c>
      <c r="E125" s="184" t="s">
        <v>1724</v>
      </c>
      <c r="F125" s="184" t="s">
        <v>1725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SUM(P126:P127)</f>
        <v>0</v>
      </c>
      <c r="Q125" s="178"/>
      <c r="R125" s="179">
        <f>SUM(R126:R127)</f>
        <v>0</v>
      </c>
      <c r="S125" s="178"/>
      <c r="T125" s="180">
        <f>SUM(T126:T127)</f>
        <v>0</v>
      </c>
      <c r="AR125" s="181" t="s">
        <v>174</v>
      </c>
      <c r="AT125" s="182" t="s">
        <v>76</v>
      </c>
      <c r="AU125" s="182" t="s">
        <v>85</v>
      </c>
      <c r="AY125" s="181" t="s">
        <v>145</v>
      </c>
      <c r="BK125" s="183">
        <f>SUM(BK126:BK127)</f>
        <v>0</v>
      </c>
    </row>
    <row r="126" spans="1:65" s="2" customFormat="1" ht="16.5" customHeight="1">
      <c r="A126" s="34"/>
      <c r="B126" s="35"/>
      <c r="C126" s="186" t="s">
        <v>87</v>
      </c>
      <c r="D126" s="186" t="s">
        <v>148</v>
      </c>
      <c r="E126" s="187" t="s">
        <v>1726</v>
      </c>
      <c r="F126" s="188" t="s">
        <v>1727</v>
      </c>
      <c r="G126" s="189" t="s">
        <v>1720</v>
      </c>
      <c r="H126" s="190">
        <v>1</v>
      </c>
      <c r="I126" s="191"/>
      <c r="J126" s="192">
        <f>ROUND(I126*H126,2)</f>
        <v>0</v>
      </c>
      <c r="K126" s="188" t="s">
        <v>1735</v>
      </c>
      <c r="L126" s="39"/>
      <c r="M126" s="193" t="s">
        <v>1</v>
      </c>
      <c r="N126" s="194" t="s">
        <v>42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1721</v>
      </c>
      <c r="AT126" s="197" t="s">
        <v>148</v>
      </c>
      <c r="AU126" s="197" t="s">
        <v>87</v>
      </c>
      <c r="AY126" s="17" t="s">
        <v>145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85</v>
      </c>
      <c r="BK126" s="198">
        <f>ROUND(I126*H126,2)</f>
        <v>0</v>
      </c>
      <c r="BL126" s="17" t="s">
        <v>1721</v>
      </c>
      <c r="BM126" s="197" t="s">
        <v>1728</v>
      </c>
    </row>
    <row r="127" spans="1:65" s="2" customFormat="1" ht="48.75">
      <c r="A127" s="34"/>
      <c r="B127" s="35"/>
      <c r="C127" s="36"/>
      <c r="D127" s="201" t="s">
        <v>259</v>
      </c>
      <c r="E127" s="36"/>
      <c r="F127" s="243" t="s">
        <v>1729</v>
      </c>
      <c r="G127" s="36"/>
      <c r="H127" s="36"/>
      <c r="I127" s="244"/>
      <c r="J127" s="36"/>
      <c r="K127" s="36"/>
      <c r="L127" s="39"/>
      <c r="M127" s="245"/>
      <c r="N127" s="246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259</v>
      </c>
      <c r="AU127" s="17" t="s">
        <v>87</v>
      </c>
    </row>
    <row r="128" spans="1:65" s="12" customFormat="1" ht="22.9" customHeight="1">
      <c r="B128" s="170"/>
      <c r="C128" s="171"/>
      <c r="D128" s="172" t="s">
        <v>76</v>
      </c>
      <c r="E128" s="184" t="s">
        <v>1730</v>
      </c>
      <c r="F128" s="184" t="s">
        <v>1731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P129</f>
        <v>0</v>
      </c>
      <c r="Q128" s="178"/>
      <c r="R128" s="179">
        <f>R129</f>
        <v>0</v>
      </c>
      <c r="S128" s="178"/>
      <c r="T128" s="180">
        <f>T129</f>
        <v>0</v>
      </c>
      <c r="AR128" s="181" t="s">
        <v>174</v>
      </c>
      <c r="AT128" s="182" t="s">
        <v>76</v>
      </c>
      <c r="AU128" s="182" t="s">
        <v>85</v>
      </c>
      <c r="AY128" s="181" t="s">
        <v>145</v>
      </c>
      <c r="BK128" s="183">
        <f>BK129</f>
        <v>0</v>
      </c>
    </row>
    <row r="129" spans="1:65" s="2" customFormat="1" ht="21.75" customHeight="1">
      <c r="A129" s="34"/>
      <c r="B129" s="35"/>
      <c r="C129" s="186" t="s">
        <v>146</v>
      </c>
      <c r="D129" s="186" t="s">
        <v>148</v>
      </c>
      <c r="E129" s="187" t="s">
        <v>1732</v>
      </c>
      <c r="F129" s="188" t="s">
        <v>1733</v>
      </c>
      <c r="G129" s="189" t="s">
        <v>1720</v>
      </c>
      <c r="H129" s="190">
        <v>1</v>
      </c>
      <c r="I129" s="191"/>
      <c r="J129" s="192">
        <f>ROUND(I129*H129,2)</f>
        <v>0</v>
      </c>
      <c r="K129" s="188" t="s">
        <v>1735</v>
      </c>
      <c r="L129" s="39"/>
      <c r="M129" s="248" t="s">
        <v>1</v>
      </c>
      <c r="N129" s="249" t="s">
        <v>42</v>
      </c>
      <c r="O129" s="250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1721</v>
      </c>
      <c r="AT129" s="197" t="s">
        <v>148</v>
      </c>
      <c r="AU129" s="197" t="s">
        <v>87</v>
      </c>
      <c r="AY129" s="17" t="s">
        <v>145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85</v>
      </c>
      <c r="BK129" s="198">
        <f>ROUND(I129*H129,2)</f>
        <v>0</v>
      </c>
      <c r="BL129" s="17" t="s">
        <v>1721</v>
      </c>
      <c r="BM129" s="197" t="s">
        <v>1734</v>
      </c>
    </row>
    <row r="130" spans="1:65" s="2" customFormat="1" ht="6.95" customHeight="1">
      <c r="A130" s="3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39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sheetProtection password="C1E4" sheet="1" objects="1" scenarios="1" formatColumns="0" formatRows="0" autoFilter="0"/>
  <autoFilter ref="C119:K12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001 - Stavební část 2NP</vt:lpstr>
      <vt:lpstr>002 - Oprava schodiště</vt:lpstr>
      <vt:lpstr>003 - Elektroinstalace</vt:lpstr>
      <vt:lpstr>004 - Vedlejší a ostatní ...</vt:lpstr>
      <vt:lpstr>'001 - Stavební část 2NP'!Názvy_tisku</vt:lpstr>
      <vt:lpstr>'002 - Oprava schodiště'!Názvy_tisku</vt:lpstr>
      <vt:lpstr>'003 - Elektroinstalace'!Názvy_tisku</vt:lpstr>
      <vt:lpstr>'004 - Vedlejší a ostatní ...'!Názvy_tisku</vt:lpstr>
      <vt:lpstr>'Rekapitulace zakázky'!Názvy_tisku</vt:lpstr>
      <vt:lpstr>'001 - Stavební část 2NP'!Oblast_tisku</vt:lpstr>
      <vt:lpstr>'002 - Oprava schodiště'!Oblast_tisku</vt:lpstr>
      <vt:lpstr>'003 - Elektroinstalace'!Oblast_tisku</vt:lpstr>
      <vt:lpstr>'004 -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2024-05-30T11:46:16Z</cp:lastPrinted>
  <dcterms:created xsi:type="dcterms:W3CDTF">2024-05-30T10:29:04Z</dcterms:created>
  <dcterms:modified xsi:type="dcterms:W3CDTF">2024-05-30T11:46:20Z</dcterms:modified>
</cp:coreProperties>
</file>